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ner\Downloads\"/>
    </mc:Choice>
  </mc:AlternateContent>
  <xr:revisionPtr revIDLastSave="0" documentId="8_{E099251E-69F0-4D9B-8BD3-F41C6A32B9C3}" xr6:coauthVersionLast="36" xr6:coauthVersionMax="36" xr10:uidLastSave="{00000000-0000-0000-0000-000000000000}"/>
  <bookViews>
    <workbookView xWindow="0" yWindow="0" windowWidth="24720" windowHeight="12105" activeTab="3" xr2:uid="{00000000-000D-0000-FFFF-FFFF00000000}"/>
  </bookViews>
  <sheets>
    <sheet name="Introducción" sheetId="26" r:id="rId1"/>
    <sheet name="1.General" sheetId="23" r:id="rId2"/>
    <sheet name="2.Datos" sheetId="24" r:id="rId3"/>
    <sheet name="3.Resultados" sheetId="25" r:id="rId4"/>
  </sheets>
  <definedNames>
    <definedName name="_xlnm._FilterDatabase" localSheetId="2" hidden="1">'2.Datos'!$O$4:$O$192</definedName>
    <definedName name="_xlnm._FilterDatabase" localSheetId="3" hidden="1">'3.Resultados'!$O$39:$P$58</definedName>
    <definedName name="_xlnm.Extract" localSheetId="2">'2.Datos'!$V$4</definedName>
    <definedName name="_xlnm.Extract" localSheetId="3">'3.Resultados'!$S$39:$T$39</definedName>
  </definedNames>
  <calcPr calcId="191029" concurrentCalc="0"/>
</workbook>
</file>

<file path=xl/calcChain.xml><?xml version="1.0" encoding="utf-8"?>
<calcChain xmlns="http://schemas.openxmlformats.org/spreadsheetml/2006/main">
  <c r="C13" i="25" l="1"/>
  <c r="C13" i="24"/>
  <c r="B12" i="25"/>
  <c r="B126" i="25"/>
  <c r="Q182" i="24"/>
  <c r="Q183" i="24"/>
  <c r="Q149" i="24"/>
  <c r="Q117" i="24"/>
  <c r="Q118" i="24"/>
  <c r="Q119" i="24"/>
  <c r="Q120" i="24"/>
  <c r="Q121" i="24"/>
  <c r="Q122" i="24"/>
  <c r="Q123" i="24"/>
  <c r="Q124" i="24"/>
  <c r="Q125" i="24"/>
  <c r="Q126" i="24"/>
  <c r="Q127" i="24"/>
  <c r="Q128" i="24"/>
  <c r="Q129" i="24"/>
  <c r="Q130" i="24"/>
  <c r="Q131" i="24"/>
  <c r="Q132" i="24"/>
  <c r="Q133" i="24"/>
  <c r="Q134" i="24"/>
  <c r="Q100" i="24"/>
  <c r="Q96" i="24"/>
  <c r="Q86" i="24"/>
  <c r="Q87" i="24"/>
  <c r="Q88" i="24"/>
  <c r="Q89" i="24"/>
  <c r="Q90" i="24"/>
  <c r="Q91" i="24"/>
  <c r="Q75" i="24"/>
  <c r="Q76" i="24"/>
  <c r="Q77" i="24"/>
  <c r="Q78" i="24"/>
  <c r="Q79" i="24"/>
  <c r="Q66" i="24"/>
  <c r="Q67" i="24"/>
  <c r="Q68" i="24"/>
  <c r="Q69" i="24"/>
  <c r="Q39" i="24"/>
  <c r="Q40" i="24"/>
  <c r="Q41" i="24"/>
  <c r="Q42" i="24"/>
  <c r="Q43" i="24"/>
  <c r="Q44" i="24"/>
  <c r="Q12" i="24"/>
  <c r="Q13" i="24"/>
  <c r="Q14" i="24"/>
  <c r="Q15" i="24"/>
  <c r="Q16" i="24"/>
  <c r="R13" i="24"/>
  <c r="N182" i="24"/>
  <c r="N183" i="24"/>
  <c r="N149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00" i="24"/>
  <c r="N96" i="24"/>
  <c r="N86" i="24"/>
  <c r="N87" i="24"/>
  <c r="N88" i="24"/>
  <c r="N89" i="24"/>
  <c r="N90" i="24"/>
  <c r="N91" i="24"/>
  <c r="N75" i="24"/>
  <c r="N76" i="24"/>
  <c r="N77" i="24"/>
  <c r="N78" i="24"/>
  <c r="N79" i="24"/>
  <c r="N73" i="24"/>
  <c r="N66" i="24"/>
  <c r="N67" i="24"/>
  <c r="N68" i="24"/>
  <c r="N69" i="24"/>
  <c r="N50" i="24"/>
  <c r="N39" i="24"/>
  <c r="N40" i="24"/>
  <c r="N41" i="24"/>
  <c r="N42" i="24"/>
  <c r="N43" i="24"/>
  <c r="N44" i="24"/>
  <c r="N12" i="24"/>
  <c r="N13" i="24"/>
  <c r="N14" i="24"/>
  <c r="N15" i="24"/>
  <c r="N16" i="24"/>
  <c r="H182" i="24"/>
  <c r="H183" i="24"/>
  <c r="H149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00" i="24"/>
  <c r="H96" i="24"/>
  <c r="H86" i="24"/>
  <c r="H87" i="24"/>
  <c r="H88" i="24"/>
  <c r="H89" i="24"/>
  <c r="H90" i="24"/>
  <c r="H91" i="24"/>
  <c r="H75" i="24"/>
  <c r="H76" i="24"/>
  <c r="H77" i="24"/>
  <c r="H78" i="24"/>
  <c r="H79" i="24"/>
  <c r="H66" i="24"/>
  <c r="H67" i="24"/>
  <c r="H68" i="24"/>
  <c r="H69" i="24"/>
  <c r="H39" i="24"/>
  <c r="H40" i="24"/>
  <c r="H41" i="24"/>
  <c r="H42" i="24"/>
  <c r="H43" i="24"/>
  <c r="H44" i="24"/>
  <c r="H12" i="24"/>
  <c r="H13" i="24"/>
  <c r="H14" i="24"/>
  <c r="H15" i="24"/>
  <c r="H16" i="24"/>
  <c r="C182" i="24"/>
  <c r="C183" i="24"/>
  <c r="C149" i="24"/>
  <c r="C117" i="24"/>
  <c r="C118" i="24"/>
  <c r="C119" i="24"/>
  <c r="C120" i="24"/>
  <c r="C121" i="24"/>
  <c r="C122" i="24"/>
  <c r="C123" i="24"/>
  <c r="C124" i="24"/>
  <c r="C125" i="24"/>
  <c r="C126" i="24"/>
  <c r="C127" i="24"/>
  <c r="C128" i="24"/>
  <c r="C129" i="24"/>
  <c r="C130" i="24"/>
  <c r="C131" i="24"/>
  <c r="C132" i="24"/>
  <c r="C133" i="24"/>
  <c r="C134" i="24"/>
  <c r="C100" i="24"/>
  <c r="C96" i="24"/>
  <c r="C86" i="24"/>
  <c r="C87" i="24"/>
  <c r="C88" i="24"/>
  <c r="C89" i="24"/>
  <c r="C90" i="24"/>
  <c r="C91" i="24"/>
  <c r="C75" i="24"/>
  <c r="C76" i="24"/>
  <c r="C77" i="24"/>
  <c r="C78" i="24"/>
  <c r="C79" i="24"/>
  <c r="C66" i="24"/>
  <c r="C67" i="24"/>
  <c r="C68" i="24"/>
  <c r="C69" i="24"/>
  <c r="C39" i="24"/>
  <c r="C40" i="24"/>
  <c r="C41" i="24"/>
  <c r="C42" i="24"/>
  <c r="C43" i="24"/>
  <c r="C44" i="24"/>
  <c r="C12" i="24"/>
  <c r="C14" i="24"/>
  <c r="C15" i="24"/>
  <c r="C16" i="24"/>
  <c r="C7" i="24"/>
  <c r="C6" i="24"/>
  <c r="K184" i="24"/>
  <c r="K170" i="24"/>
  <c r="K162" i="24"/>
  <c r="K151" i="24"/>
  <c r="K133" i="24"/>
  <c r="K122" i="24"/>
  <c r="K102" i="24"/>
  <c r="K93" i="24"/>
  <c r="K80" i="24"/>
  <c r="K71" i="24"/>
  <c r="K46" i="24"/>
  <c r="K17" i="24"/>
  <c r="K5" i="24"/>
  <c r="F170" i="24"/>
  <c r="F162" i="24"/>
  <c r="F151" i="24"/>
  <c r="F133" i="24"/>
  <c r="F122" i="24"/>
  <c r="F102" i="24"/>
  <c r="F93" i="24"/>
  <c r="F80" i="24"/>
  <c r="F71" i="24"/>
  <c r="F46" i="24"/>
  <c r="F17" i="24"/>
  <c r="F5" i="24"/>
  <c r="H5" i="24"/>
  <c r="I39" i="24"/>
  <c r="R39" i="24"/>
  <c r="E24" i="23"/>
  <c r="D18" i="25"/>
  <c r="D17" i="25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I142" i="24"/>
  <c r="I143" i="24"/>
  <c r="I144" i="24"/>
  <c r="I145" i="24"/>
  <c r="I146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I192" i="24"/>
  <c r="I5" i="24"/>
  <c r="D16" i="25"/>
  <c r="D13" i="25"/>
  <c r="D10" i="25"/>
  <c r="D9" i="25"/>
  <c r="B16" i="25"/>
  <c r="B13" i="25"/>
  <c r="B10" i="25"/>
  <c r="B9" i="25"/>
  <c r="V5" i="24"/>
  <c r="R16" i="24"/>
  <c r="R12" i="24"/>
  <c r="R6" i="24"/>
  <c r="R7" i="24"/>
  <c r="R8" i="24"/>
  <c r="R9" i="24"/>
  <c r="R10" i="24"/>
  <c r="R11" i="24"/>
  <c r="R14" i="24"/>
  <c r="R15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109" i="24"/>
  <c r="R110" i="24"/>
  <c r="R111" i="24"/>
  <c r="R112" i="24"/>
  <c r="R113" i="24"/>
  <c r="R114" i="24"/>
  <c r="R115" i="24"/>
  <c r="R116" i="24"/>
  <c r="R117" i="24"/>
  <c r="R118" i="24"/>
  <c r="R119" i="24"/>
  <c r="R120" i="24"/>
  <c r="R121" i="24"/>
  <c r="R122" i="24"/>
  <c r="R123" i="24"/>
  <c r="R124" i="24"/>
  <c r="R125" i="24"/>
  <c r="R126" i="24"/>
  <c r="R127" i="24"/>
  <c r="R128" i="24"/>
  <c r="R129" i="24"/>
  <c r="R130" i="24"/>
  <c r="R131" i="24"/>
  <c r="R132" i="24"/>
  <c r="R133" i="24"/>
  <c r="R134" i="24"/>
  <c r="R135" i="24"/>
  <c r="R136" i="24"/>
  <c r="R137" i="24"/>
  <c r="R138" i="24"/>
  <c r="R139" i="24"/>
  <c r="R140" i="24"/>
  <c r="R141" i="24"/>
  <c r="R142" i="24"/>
  <c r="R143" i="24"/>
  <c r="R144" i="24"/>
  <c r="R145" i="24"/>
  <c r="R146" i="24"/>
  <c r="R147" i="24"/>
  <c r="R148" i="24"/>
  <c r="R149" i="24"/>
  <c r="R150" i="24"/>
  <c r="R151" i="24"/>
  <c r="R152" i="24"/>
  <c r="R153" i="24"/>
  <c r="R154" i="24"/>
  <c r="R155" i="24"/>
  <c r="R156" i="24"/>
  <c r="R157" i="24"/>
  <c r="R158" i="24"/>
  <c r="R159" i="24"/>
  <c r="R160" i="24"/>
  <c r="R161" i="24"/>
  <c r="R162" i="24"/>
  <c r="R163" i="24"/>
  <c r="R164" i="24"/>
  <c r="R165" i="24"/>
  <c r="R166" i="24"/>
  <c r="R167" i="24"/>
  <c r="R168" i="24"/>
  <c r="R169" i="24"/>
  <c r="R170" i="24"/>
  <c r="R171" i="24"/>
  <c r="R172" i="24"/>
  <c r="R173" i="24"/>
  <c r="R174" i="24"/>
  <c r="R175" i="24"/>
  <c r="R176" i="24"/>
  <c r="R177" i="24"/>
  <c r="R178" i="24"/>
  <c r="R179" i="24"/>
  <c r="R180" i="24"/>
  <c r="R181" i="24"/>
  <c r="R182" i="24"/>
  <c r="R183" i="24"/>
  <c r="R184" i="24"/>
  <c r="R185" i="24"/>
  <c r="R186" i="24"/>
  <c r="R187" i="24"/>
  <c r="R188" i="24"/>
  <c r="R189" i="24"/>
  <c r="R190" i="24"/>
  <c r="R191" i="24"/>
  <c r="R192" i="24"/>
  <c r="R5" i="24"/>
  <c r="D15" i="25"/>
  <c r="D14" i="25"/>
  <c r="D12" i="25"/>
  <c r="D11" i="25"/>
  <c r="D8" i="25"/>
  <c r="D7" i="25"/>
  <c r="D6" i="25"/>
  <c r="F184" i="24"/>
  <c r="B17" i="25"/>
  <c r="B15" i="25"/>
  <c r="B14" i="25"/>
  <c r="B11" i="25"/>
  <c r="B8" i="25"/>
  <c r="B7" i="25"/>
  <c r="X5" i="24"/>
  <c r="B18" i="25"/>
  <c r="E193" i="24"/>
  <c r="V6" i="24"/>
  <c r="D19" i="25"/>
  <c r="J193" i="24"/>
  <c r="B27" i="23"/>
  <c r="L17" i="24"/>
  <c r="L71" i="24"/>
  <c r="L46" i="24"/>
  <c r="V7" i="24"/>
  <c r="X7" i="24"/>
  <c r="X6" i="24"/>
  <c r="P130" i="25"/>
  <c r="P131" i="25"/>
  <c r="P132" i="25"/>
  <c r="V8" i="24"/>
  <c r="X8" i="24"/>
  <c r="P133" i="25"/>
  <c r="V9" i="24"/>
  <c r="X9" i="24"/>
  <c r="P134" i="25"/>
  <c r="V10" i="24"/>
  <c r="X10" i="24"/>
  <c r="P135" i="25"/>
  <c r="P136" i="25"/>
  <c r="V11" i="24"/>
  <c r="P137" i="25"/>
  <c r="X11" i="24"/>
  <c r="V12" i="24"/>
  <c r="V13" i="24"/>
  <c r="V14" i="24"/>
  <c r="V15" i="24"/>
  <c r="V16" i="24"/>
  <c r="P138" i="25"/>
  <c r="X12" i="24"/>
  <c r="X13" i="24"/>
  <c r="P139" i="25"/>
  <c r="P140" i="25"/>
  <c r="P141" i="25"/>
  <c r="P142" i="25"/>
  <c r="P143" i="25"/>
  <c r="P144" i="25"/>
  <c r="P145" i="25"/>
  <c r="P146" i="25"/>
  <c r="P147" i="25"/>
  <c r="P148" i="25"/>
  <c r="P149" i="25"/>
  <c r="P150" i="25"/>
  <c r="P151" i="25"/>
  <c r="P152" i="25"/>
  <c r="P153" i="25"/>
  <c r="P154" i="25"/>
  <c r="P155" i="25"/>
  <c r="P156" i="25"/>
  <c r="P157" i="25"/>
  <c r="P158" i="25"/>
  <c r="P159" i="25"/>
  <c r="P160" i="25"/>
  <c r="D126" i="25"/>
  <c r="B127" i="25"/>
  <c r="X15" i="24"/>
  <c r="X14" i="24"/>
  <c r="H71" i="24"/>
  <c r="H21" i="24"/>
  <c r="C5" i="24"/>
  <c r="H104" i="24"/>
  <c r="H6" i="24"/>
  <c r="H7" i="24"/>
  <c r="H8" i="24"/>
  <c r="H9" i="24"/>
  <c r="H10" i="24"/>
  <c r="H11" i="24"/>
  <c r="H17" i="24"/>
  <c r="H18" i="24"/>
  <c r="H19" i="24"/>
  <c r="H20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70" i="24"/>
  <c r="H72" i="24"/>
  <c r="H73" i="24"/>
  <c r="H74" i="24"/>
  <c r="H80" i="24"/>
  <c r="H81" i="24"/>
  <c r="H82" i="24"/>
  <c r="H83" i="24"/>
  <c r="H84" i="24"/>
  <c r="H85" i="24"/>
  <c r="H92" i="24"/>
  <c r="H93" i="24"/>
  <c r="H94" i="24"/>
  <c r="H95" i="24"/>
  <c r="H97" i="24"/>
  <c r="H98" i="24"/>
  <c r="H99" i="24"/>
  <c r="H101" i="24"/>
  <c r="H102" i="24"/>
  <c r="H103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50" i="24"/>
  <c r="H151" i="24"/>
  <c r="H152" i="24"/>
  <c r="H153" i="24"/>
  <c r="H154" i="24"/>
  <c r="H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74" i="24"/>
  <c r="H175" i="24"/>
  <c r="H176" i="24"/>
  <c r="H177" i="24"/>
  <c r="H178" i="24"/>
  <c r="H179" i="24"/>
  <c r="H180" i="24"/>
  <c r="H181" i="24"/>
  <c r="H184" i="24"/>
  <c r="H185" i="24"/>
  <c r="H186" i="24"/>
  <c r="H187" i="24"/>
  <c r="H188" i="24"/>
  <c r="H189" i="24"/>
  <c r="H190" i="24"/>
  <c r="H191" i="24"/>
  <c r="H192" i="24"/>
  <c r="C8" i="24"/>
  <c r="C9" i="24"/>
  <c r="C10" i="24"/>
  <c r="C11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70" i="24"/>
  <c r="C71" i="24"/>
  <c r="C72" i="24"/>
  <c r="C73" i="24"/>
  <c r="C74" i="24"/>
  <c r="C80" i="24"/>
  <c r="C81" i="24"/>
  <c r="C82" i="24"/>
  <c r="C83" i="24"/>
  <c r="C84" i="24"/>
  <c r="C85" i="24"/>
  <c r="C92" i="24"/>
  <c r="C93" i="24"/>
  <c r="C94" i="24"/>
  <c r="C95" i="24"/>
  <c r="C97" i="24"/>
  <c r="C98" i="24"/>
  <c r="C99" i="24"/>
  <c r="C101" i="24"/>
  <c r="C102" i="24"/>
  <c r="C103" i="24"/>
  <c r="C104" i="24"/>
  <c r="C105" i="24"/>
  <c r="C106" i="24"/>
  <c r="C107" i="24"/>
  <c r="C108" i="24"/>
  <c r="C109" i="24"/>
  <c r="C110" i="24"/>
  <c r="C111" i="24"/>
  <c r="C112" i="24"/>
  <c r="C113" i="24"/>
  <c r="C114" i="24"/>
  <c r="C115" i="24"/>
  <c r="C116" i="24"/>
  <c r="C135" i="24"/>
  <c r="C136" i="24"/>
  <c r="C137" i="24"/>
  <c r="C138" i="24"/>
  <c r="C139" i="24"/>
  <c r="C140" i="24"/>
  <c r="C141" i="24"/>
  <c r="C142" i="24"/>
  <c r="C143" i="24"/>
  <c r="C144" i="24"/>
  <c r="C145" i="24"/>
  <c r="C146" i="24"/>
  <c r="C147" i="24"/>
  <c r="C148" i="24"/>
  <c r="C150" i="24"/>
  <c r="C151" i="24"/>
  <c r="C152" i="24"/>
  <c r="C153" i="24"/>
  <c r="C154" i="24"/>
  <c r="C155" i="24"/>
  <c r="C156" i="24"/>
  <c r="C157" i="24"/>
  <c r="C158" i="24"/>
  <c r="C159" i="24"/>
  <c r="C160" i="24"/>
  <c r="C161" i="24"/>
  <c r="C162" i="24"/>
  <c r="C163" i="24"/>
  <c r="C164" i="24"/>
  <c r="C165" i="24"/>
  <c r="C166" i="24"/>
  <c r="C167" i="24"/>
  <c r="C168" i="24"/>
  <c r="C169" i="24"/>
  <c r="C170" i="24"/>
  <c r="C171" i="24"/>
  <c r="C172" i="24"/>
  <c r="C173" i="24"/>
  <c r="C174" i="24"/>
  <c r="C175" i="24"/>
  <c r="C176" i="24"/>
  <c r="C177" i="24"/>
  <c r="C178" i="24"/>
  <c r="C179" i="24"/>
  <c r="C180" i="24"/>
  <c r="C181" i="24"/>
  <c r="C184" i="24"/>
  <c r="C185" i="24"/>
  <c r="C186" i="24"/>
  <c r="C187" i="24"/>
  <c r="C188" i="24"/>
  <c r="C189" i="24"/>
  <c r="C190" i="24"/>
  <c r="C191" i="24"/>
  <c r="C192" i="24"/>
  <c r="B39" i="25"/>
  <c r="D40" i="25"/>
  <c r="X16" i="24"/>
  <c r="H39" i="25"/>
  <c r="H48" i="25"/>
  <c r="J39" i="25"/>
  <c r="J44" i="25"/>
  <c r="H41" i="25"/>
  <c r="J43" i="25"/>
  <c r="H40" i="25"/>
  <c r="J42" i="25"/>
  <c r="J41" i="25"/>
  <c r="H47" i="25"/>
  <c r="H46" i="25"/>
  <c r="J48" i="25"/>
  <c r="J40" i="25"/>
  <c r="H45" i="25"/>
  <c r="J47" i="25"/>
  <c r="H44" i="25"/>
  <c r="J46" i="25"/>
  <c r="H43" i="25"/>
  <c r="J45" i="25"/>
  <c r="H42" i="25"/>
  <c r="Q6" i="24"/>
  <c r="Q7" i="24"/>
  <c r="Q8" i="24"/>
  <c r="Q9" i="24"/>
  <c r="Q10" i="24"/>
  <c r="Q11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45" i="24"/>
  <c r="Q46" i="24"/>
  <c r="Q47" i="24"/>
  <c r="Q48" i="24"/>
  <c r="Q49" i="24"/>
  <c r="Q50" i="24"/>
  <c r="Q51" i="24"/>
  <c r="Q52" i="24"/>
  <c r="Q53" i="24"/>
  <c r="Q54" i="24"/>
  <c r="Q55" i="24"/>
  <c r="Q56" i="24"/>
  <c r="Q57" i="24"/>
  <c r="Q58" i="24"/>
  <c r="Q59" i="24"/>
  <c r="Q60" i="24"/>
  <c r="Q61" i="24"/>
  <c r="Q62" i="24"/>
  <c r="Q63" i="24"/>
  <c r="Q64" i="24"/>
  <c r="Q65" i="24"/>
  <c r="Q70" i="24"/>
  <c r="Q71" i="24"/>
  <c r="Q72" i="24"/>
  <c r="Q73" i="24"/>
  <c r="Q74" i="24"/>
  <c r="Q80" i="24"/>
  <c r="Q81" i="24"/>
  <c r="Q82" i="24"/>
  <c r="Q83" i="24"/>
  <c r="Q84" i="24"/>
  <c r="Q85" i="24"/>
  <c r="Q92" i="24"/>
  <c r="Q93" i="24"/>
  <c r="Q94" i="24"/>
  <c r="Q95" i="24"/>
  <c r="Q97" i="24"/>
  <c r="Q98" i="24"/>
  <c r="Q99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16" i="24"/>
  <c r="Q135" i="24"/>
  <c r="Q136" i="24"/>
  <c r="Q137" i="24"/>
  <c r="Q138" i="24"/>
  <c r="Q139" i="24"/>
  <c r="Q140" i="24"/>
  <c r="Q141" i="24"/>
  <c r="Q142" i="24"/>
  <c r="Q143" i="24"/>
  <c r="Q144" i="24"/>
  <c r="Q145" i="24"/>
  <c r="Q146" i="24"/>
  <c r="Q147" i="24"/>
  <c r="Q148" i="24"/>
  <c r="Q150" i="24"/>
  <c r="Q151" i="24"/>
  <c r="Q152" i="24"/>
  <c r="Q153" i="24"/>
  <c r="Q154" i="24"/>
  <c r="Q155" i="24"/>
  <c r="Q156" i="24"/>
  <c r="Q157" i="24"/>
  <c r="Q158" i="24"/>
  <c r="Q159" i="24"/>
  <c r="Q160" i="24"/>
  <c r="Q161" i="24"/>
  <c r="Q162" i="24"/>
  <c r="Q163" i="24"/>
  <c r="Q164" i="24"/>
  <c r="Q165" i="24"/>
  <c r="Q166" i="24"/>
  <c r="Q167" i="24"/>
  <c r="Q168" i="24"/>
  <c r="Q169" i="24"/>
  <c r="Q170" i="24"/>
  <c r="Q171" i="24"/>
  <c r="Q172" i="24"/>
  <c r="Q173" i="24"/>
  <c r="Q174" i="24"/>
  <c r="Q175" i="24"/>
  <c r="Q176" i="24"/>
  <c r="Q177" i="24"/>
  <c r="Q178" i="24"/>
  <c r="Q179" i="24"/>
  <c r="Q180" i="24"/>
  <c r="Q181" i="24"/>
  <c r="Q184" i="24"/>
  <c r="Q185" i="24"/>
  <c r="Q186" i="24"/>
  <c r="Q187" i="24"/>
  <c r="Q188" i="24"/>
  <c r="Q189" i="24"/>
  <c r="Q190" i="24"/>
  <c r="Q191" i="24"/>
  <c r="Q192" i="24"/>
  <c r="N6" i="24"/>
  <c r="N7" i="24"/>
  <c r="N8" i="24"/>
  <c r="N9" i="24"/>
  <c r="N10" i="24"/>
  <c r="N11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45" i="24"/>
  <c r="N46" i="24"/>
  <c r="N47" i="24"/>
  <c r="N48" i="24"/>
  <c r="N49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70" i="24"/>
  <c r="N71" i="24"/>
  <c r="N72" i="24"/>
  <c r="N74" i="24"/>
  <c r="N80" i="24"/>
  <c r="N81" i="24"/>
  <c r="N82" i="24"/>
  <c r="N83" i="24"/>
  <c r="N84" i="24"/>
  <c r="N85" i="24"/>
  <c r="N92" i="24"/>
  <c r="N93" i="24"/>
  <c r="N94" i="24"/>
  <c r="N95" i="24"/>
  <c r="N97" i="24"/>
  <c r="N98" i="24"/>
  <c r="N99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67" i="24"/>
  <c r="N168" i="24"/>
  <c r="N169" i="24"/>
  <c r="N170" i="24"/>
  <c r="N171" i="24"/>
  <c r="N172" i="24"/>
  <c r="N173" i="24"/>
  <c r="N174" i="24"/>
  <c r="N175" i="24"/>
  <c r="N176" i="24"/>
  <c r="N177" i="24"/>
  <c r="N178" i="24"/>
  <c r="N179" i="24"/>
  <c r="N180" i="24"/>
  <c r="N181" i="24"/>
  <c r="N184" i="24"/>
  <c r="N185" i="24"/>
  <c r="N186" i="24"/>
  <c r="N187" i="24"/>
  <c r="N188" i="24"/>
  <c r="N189" i="24"/>
  <c r="N190" i="24"/>
  <c r="N191" i="24"/>
  <c r="N192" i="24"/>
  <c r="V17" i="24"/>
  <c r="L184" i="24"/>
  <c r="E18" i="25"/>
  <c r="E8" i="25"/>
  <c r="L162" i="24"/>
  <c r="E16" i="25"/>
  <c r="L93" i="24"/>
  <c r="E11" i="25"/>
  <c r="L80" i="24"/>
  <c r="E10" i="25"/>
  <c r="E9" i="25"/>
  <c r="L133" i="24"/>
  <c r="E14" i="25"/>
  <c r="L122" i="24"/>
  <c r="E13" i="25"/>
  <c r="L170" i="24"/>
  <c r="E17" i="25"/>
  <c r="L151" i="24"/>
  <c r="E15" i="25"/>
  <c r="L102" i="24"/>
  <c r="E12" i="25"/>
  <c r="L5" i="24"/>
  <c r="E7" i="25"/>
  <c r="K47" i="25"/>
  <c r="K39" i="25"/>
  <c r="K46" i="25"/>
  <c r="K40" i="25"/>
  <c r="K48" i="25"/>
  <c r="K42" i="25"/>
  <c r="K43" i="25"/>
  <c r="K45" i="25"/>
  <c r="K41" i="25"/>
  <c r="K44" i="25"/>
  <c r="D48" i="25"/>
  <c r="B47" i="25"/>
  <c r="D41" i="25"/>
  <c r="B40" i="25"/>
  <c r="B48" i="25"/>
  <c r="D42" i="25"/>
  <c r="B41" i="25"/>
  <c r="D39" i="25"/>
  <c r="D43" i="25"/>
  <c r="B42" i="25"/>
  <c r="D44" i="25"/>
  <c r="B43" i="25"/>
  <c r="B45" i="25"/>
  <c r="D45" i="25"/>
  <c r="B44" i="25"/>
  <c r="D46" i="25"/>
  <c r="D47" i="25"/>
  <c r="B46" i="25"/>
  <c r="E25" i="23"/>
  <c r="E23" i="23"/>
  <c r="S193" i="24"/>
  <c r="L193" i="24"/>
  <c r="E6" i="25"/>
  <c r="E19" i="25"/>
  <c r="V18" i="24"/>
  <c r="X17" i="24"/>
  <c r="V19" i="24"/>
  <c r="X18" i="24"/>
  <c r="N5" i="24"/>
  <c r="V20" i="24"/>
  <c r="X19" i="24"/>
  <c r="Q5" i="24"/>
  <c r="V21" i="24"/>
  <c r="X20" i="24"/>
  <c r="D51" i="25"/>
  <c r="V22" i="24"/>
  <c r="X21" i="24"/>
  <c r="D57" i="25"/>
  <c r="E57" i="25"/>
  <c r="V23" i="24"/>
  <c r="X22" i="24"/>
  <c r="B57" i="25"/>
  <c r="C58" i="25"/>
  <c r="D61" i="25"/>
  <c r="E61" i="25"/>
  <c r="D62" i="25"/>
  <c r="E62" i="25"/>
  <c r="C61" i="25"/>
  <c r="D60" i="25"/>
  <c r="E60" i="25"/>
  <c r="C65" i="25"/>
  <c r="B60" i="25"/>
  <c r="D59" i="25"/>
  <c r="E59" i="25"/>
  <c r="C63" i="25"/>
  <c r="D65" i="25"/>
  <c r="E65" i="25"/>
  <c r="C59" i="25"/>
  <c r="D66" i="25"/>
  <c r="E66" i="25"/>
  <c r="C62" i="25"/>
  <c r="D64" i="25"/>
  <c r="E64" i="25"/>
  <c r="C57" i="25"/>
  <c r="C66" i="25"/>
  <c r="D58" i="25"/>
  <c r="E58" i="25"/>
  <c r="D63" i="25"/>
  <c r="E63" i="25"/>
  <c r="C60" i="25"/>
  <c r="C64" i="25"/>
  <c r="B66" i="25"/>
  <c r="B65" i="25"/>
  <c r="B64" i="25"/>
  <c r="B58" i="25"/>
  <c r="B63" i="25"/>
  <c r="B62" i="25"/>
  <c r="B61" i="25"/>
  <c r="B59" i="25"/>
  <c r="B6" i="25"/>
  <c r="B19" i="25"/>
  <c r="E39" i="25"/>
  <c r="V24" i="24"/>
  <c r="X23" i="24"/>
  <c r="G71" i="24"/>
  <c r="C9" i="25"/>
  <c r="C16" i="23"/>
  <c r="I13" i="23"/>
  <c r="V25" i="24"/>
  <c r="X24" i="24"/>
  <c r="G102" i="24"/>
  <c r="C12" i="25"/>
  <c r="G93" i="24"/>
  <c r="C11" i="25"/>
  <c r="G184" i="24"/>
  <c r="C18" i="25"/>
  <c r="G80" i="24"/>
  <c r="C10" i="25"/>
  <c r="G170" i="24"/>
  <c r="C17" i="25"/>
  <c r="G46" i="24"/>
  <c r="C8" i="25"/>
  <c r="G17" i="24"/>
  <c r="C7" i="25"/>
  <c r="G162" i="24"/>
  <c r="C16" i="25"/>
  <c r="G151" i="24"/>
  <c r="C15" i="25"/>
  <c r="G133" i="24"/>
  <c r="C14" i="25"/>
  <c r="G122" i="24"/>
  <c r="G5" i="24"/>
  <c r="C6" i="25"/>
  <c r="C70" i="25"/>
  <c r="Q84" i="25"/>
  <c r="E41" i="25"/>
  <c r="E48" i="25"/>
  <c r="E44" i="25"/>
  <c r="E47" i="25"/>
  <c r="E46" i="25"/>
  <c r="E40" i="25"/>
  <c r="E43" i="25"/>
  <c r="E42" i="25"/>
  <c r="E45" i="25"/>
  <c r="V26" i="24"/>
  <c r="X25" i="24"/>
  <c r="C19" i="25"/>
  <c r="G193" i="24"/>
  <c r="D70" i="25"/>
  <c r="V27" i="24"/>
  <c r="X26" i="24"/>
  <c r="V28" i="24"/>
  <c r="X27" i="24"/>
  <c r="V29" i="24"/>
  <c r="X28" i="24"/>
  <c r="V30" i="24"/>
  <c r="X29" i="24"/>
  <c r="R130" i="25"/>
  <c r="V31" i="24"/>
  <c r="X30" i="24"/>
  <c r="V32" i="24"/>
  <c r="X31" i="24"/>
  <c r="V33" i="24"/>
  <c r="X32" i="24"/>
  <c r="V34" i="24"/>
  <c r="X33" i="24"/>
  <c r="V35" i="24"/>
  <c r="X34" i="24"/>
  <c r="V36" i="24"/>
  <c r="X35" i="24"/>
  <c r="V37" i="24"/>
  <c r="X36" i="24"/>
  <c r="V38" i="24"/>
  <c r="V39" i="24"/>
  <c r="X37" i="24"/>
  <c r="X39" i="24"/>
  <c r="V40" i="24"/>
  <c r="X38" i="24"/>
  <c r="X40" i="24"/>
  <c r="V41" i="24"/>
  <c r="X41" i="24"/>
  <c r="V42" i="24"/>
  <c r="X42" i="24"/>
  <c r="V43" i="24"/>
  <c r="R131" i="25"/>
  <c r="R133" i="25"/>
  <c r="R132" i="25"/>
  <c r="R136" i="25"/>
  <c r="R135" i="25"/>
  <c r="R134" i="25"/>
  <c r="X43" i="24"/>
  <c r="V44" i="24"/>
  <c r="X44" i="24"/>
  <c r="V45" i="24"/>
  <c r="X45" i="24"/>
  <c r="V46" i="24"/>
  <c r="X46" i="24"/>
  <c r="V47" i="24"/>
  <c r="X47" i="24"/>
  <c r="V48" i="24"/>
  <c r="X48" i="24"/>
  <c r="V49" i="24"/>
  <c r="X49" i="24"/>
  <c r="V50" i="24"/>
  <c r="X50" i="24"/>
  <c r="V51" i="24"/>
  <c r="X51" i="24"/>
  <c r="V52" i="24"/>
  <c r="X52" i="24"/>
  <c r="V53" i="24"/>
  <c r="X53" i="24"/>
  <c r="V54" i="24"/>
  <c r="X54" i="24"/>
  <c r="V55" i="24"/>
  <c r="X55" i="24"/>
  <c r="V56" i="24"/>
  <c r="X56" i="24"/>
  <c r="V57" i="24"/>
  <c r="X57" i="24"/>
  <c r="V58" i="24"/>
  <c r="X58" i="24"/>
  <c r="V59" i="24"/>
  <c r="X59" i="24"/>
  <c r="V60" i="24"/>
  <c r="X60" i="24"/>
  <c r="V61" i="24"/>
  <c r="X61" i="24"/>
  <c r="V62" i="24"/>
  <c r="X62" i="24"/>
  <c r="V63" i="24"/>
  <c r="X63" i="24"/>
  <c r="V64" i="24"/>
  <c r="X64" i="24"/>
  <c r="V65" i="24"/>
  <c r="X65" i="24"/>
  <c r="V66" i="24"/>
  <c r="X66" i="24"/>
  <c r="V67" i="24"/>
  <c r="X67" i="24"/>
  <c r="V68" i="24"/>
  <c r="X68" i="24"/>
  <c r="V69" i="24"/>
  <c r="X69" i="24"/>
  <c r="V70" i="24"/>
  <c r="X70" i="24"/>
  <c r="V71" i="24"/>
  <c r="X71" i="24"/>
  <c r="V72" i="24"/>
  <c r="X72" i="24"/>
  <c r="V73" i="24"/>
  <c r="X73" i="24"/>
  <c r="V74" i="24"/>
  <c r="X74" i="24"/>
  <c r="V75" i="24"/>
  <c r="X75" i="24"/>
  <c r="V76" i="24"/>
  <c r="X76" i="24"/>
  <c r="V77" i="24"/>
  <c r="X77" i="24"/>
  <c r="V78" i="24"/>
  <c r="X78" i="24"/>
  <c r="V79" i="24"/>
  <c r="X79" i="24"/>
  <c r="V80" i="24"/>
  <c r="X80" i="24"/>
  <c r="V81" i="24"/>
  <c r="X81" i="24"/>
  <c r="V82" i="24"/>
  <c r="X82" i="24"/>
  <c r="V83" i="24"/>
  <c r="X83" i="24"/>
  <c r="V84" i="24"/>
  <c r="X84" i="24"/>
  <c r="V85" i="24"/>
  <c r="X85" i="24"/>
  <c r="V86" i="24"/>
  <c r="X86" i="24"/>
  <c r="V87" i="24"/>
  <c r="X87" i="24"/>
  <c r="V88" i="24"/>
  <c r="X88" i="24"/>
  <c r="V89" i="24"/>
  <c r="X89" i="24"/>
  <c r="V90" i="24"/>
  <c r="X90" i="24"/>
  <c r="V91" i="24"/>
  <c r="X91" i="24"/>
  <c r="V92" i="24"/>
  <c r="X92" i="24"/>
  <c r="V93" i="24"/>
  <c r="X93" i="24"/>
  <c r="V94" i="24"/>
  <c r="X94" i="24"/>
  <c r="V95" i="24"/>
  <c r="X95" i="24"/>
  <c r="V96" i="24"/>
  <c r="X96" i="24"/>
  <c r="V97" i="24"/>
  <c r="X97" i="24"/>
  <c r="V98" i="24"/>
  <c r="X98" i="24"/>
  <c r="V99" i="24"/>
  <c r="X99" i="24"/>
  <c r="V100" i="24"/>
  <c r="X100" i="24"/>
  <c r="V101" i="24"/>
  <c r="X101" i="24"/>
  <c r="V102" i="24"/>
  <c r="X102" i="24"/>
  <c r="V103" i="24"/>
  <c r="X103" i="24"/>
  <c r="V104" i="24"/>
  <c r="X104" i="24"/>
  <c r="V105" i="24"/>
  <c r="X105" i="24"/>
  <c r="V106" i="24"/>
  <c r="X106" i="24"/>
  <c r="V107" i="24"/>
  <c r="X107" i="24"/>
  <c r="V108" i="24"/>
  <c r="X108" i="24"/>
  <c r="V109" i="24"/>
  <c r="X109" i="24"/>
  <c r="V110" i="24"/>
  <c r="X110" i="24"/>
  <c r="V111" i="24"/>
  <c r="X111" i="24"/>
  <c r="V112" i="24"/>
  <c r="X112" i="24"/>
  <c r="V113" i="24"/>
  <c r="X113" i="24"/>
  <c r="V114" i="24"/>
  <c r="X114" i="24"/>
  <c r="V115" i="24"/>
  <c r="X115" i="24"/>
  <c r="V116" i="24"/>
  <c r="X116" i="24"/>
  <c r="V117" i="24"/>
  <c r="X117" i="24"/>
  <c r="V118" i="24"/>
  <c r="X118" i="24"/>
  <c r="V119" i="24"/>
  <c r="X119" i="24"/>
  <c r="V120" i="24"/>
  <c r="X120" i="24"/>
  <c r="V121" i="24"/>
  <c r="X121" i="24"/>
  <c r="V122" i="24"/>
  <c r="X122" i="24"/>
  <c r="V123" i="24"/>
  <c r="X123" i="24"/>
  <c r="V124" i="24"/>
  <c r="X124" i="24"/>
  <c r="V125" i="24"/>
  <c r="X125" i="24"/>
  <c r="V126" i="24"/>
  <c r="X126" i="24"/>
  <c r="V127" i="24"/>
  <c r="X127" i="24"/>
  <c r="V128" i="24"/>
  <c r="X128" i="24"/>
  <c r="V129" i="24"/>
  <c r="X129" i="24"/>
  <c r="V130" i="24"/>
  <c r="X130" i="24"/>
  <c r="V131" i="24"/>
  <c r="X131" i="24"/>
  <c r="V132" i="24"/>
  <c r="X132" i="24"/>
  <c r="V133" i="24"/>
  <c r="X133" i="24"/>
  <c r="V134" i="24"/>
  <c r="X134" i="24"/>
  <c r="V135" i="24"/>
  <c r="X135" i="24"/>
  <c r="V136" i="24"/>
  <c r="X136" i="24"/>
  <c r="V137" i="24"/>
  <c r="X137" i="24"/>
  <c r="V138" i="24"/>
  <c r="X138" i="24"/>
  <c r="V139" i="24"/>
  <c r="X139" i="24"/>
  <c r="V140" i="24"/>
  <c r="X140" i="24"/>
  <c r="V141" i="24"/>
  <c r="X141" i="24"/>
  <c r="V142" i="24"/>
  <c r="X142" i="24"/>
  <c r="V143" i="24"/>
  <c r="X143" i="24"/>
  <c r="V144" i="24"/>
  <c r="X144" i="24"/>
  <c r="V145" i="24"/>
  <c r="X145" i="24"/>
  <c r="V146" i="24"/>
  <c r="X146" i="24"/>
  <c r="V147" i="24"/>
  <c r="X147" i="24"/>
  <c r="V148" i="24"/>
  <c r="X148" i="24"/>
  <c r="V149" i="24"/>
  <c r="X149" i="24"/>
  <c r="V150" i="24"/>
  <c r="X150" i="24"/>
  <c r="V151" i="24"/>
  <c r="X151" i="24"/>
  <c r="V152" i="24"/>
  <c r="X152" i="24"/>
  <c r="V153" i="24"/>
  <c r="X153" i="24"/>
  <c r="V154" i="24"/>
  <c r="X154" i="24"/>
  <c r="V155" i="24"/>
  <c r="X155" i="24"/>
  <c r="V156" i="24"/>
  <c r="X156" i="24"/>
  <c r="V157" i="24"/>
  <c r="X157" i="24"/>
  <c r="V158" i="24"/>
  <c r="X158" i="24"/>
  <c r="V159" i="24"/>
  <c r="X159" i="24"/>
  <c r="V160" i="24"/>
  <c r="X160" i="24"/>
  <c r="V161" i="24"/>
  <c r="X161" i="24"/>
  <c r="V162" i="24"/>
  <c r="X162" i="24"/>
  <c r="V163" i="24"/>
  <c r="X163" i="24"/>
  <c r="V164" i="24"/>
  <c r="X164" i="24"/>
  <c r="V165" i="24"/>
  <c r="X165" i="24"/>
  <c r="V166" i="24"/>
  <c r="X166" i="24"/>
  <c r="V167" i="24"/>
  <c r="X167" i="24"/>
  <c r="V168" i="24"/>
  <c r="X168" i="24"/>
  <c r="V169" i="24"/>
  <c r="X169" i="24"/>
  <c r="V170" i="24"/>
  <c r="X170" i="24"/>
  <c r="V171" i="24"/>
  <c r="X171" i="24"/>
  <c r="V172" i="24"/>
  <c r="X172" i="24"/>
  <c r="V173" i="24"/>
  <c r="X173" i="24"/>
  <c r="V174" i="24"/>
  <c r="X174" i="24"/>
  <c r="V175" i="24"/>
  <c r="X175" i="24"/>
  <c r="V176" i="24"/>
  <c r="X176" i="24"/>
  <c r="V177" i="24"/>
  <c r="X177" i="24"/>
  <c r="V178" i="24"/>
  <c r="X178" i="24"/>
  <c r="V179" i="24"/>
  <c r="X179" i="24"/>
  <c r="V180" i="24"/>
  <c r="X180" i="24"/>
  <c r="V181" i="24"/>
  <c r="X181" i="24"/>
  <c r="V182" i="24"/>
  <c r="X182" i="24"/>
  <c r="V183" i="24"/>
  <c r="X183" i="24"/>
  <c r="V184" i="24"/>
  <c r="X184" i="24"/>
  <c r="V185" i="24"/>
  <c r="X185" i="24"/>
  <c r="V186" i="24"/>
  <c r="X186" i="24"/>
  <c r="V187" i="24"/>
  <c r="X187" i="24"/>
  <c r="V188" i="24"/>
  <c r="X188" i="24"/>
  <c r="V189" i="24"/>
  <c r="X189" i="24"/>
  <c r="V190" i="24"/>
  <c r="X190" i="24"/>
  <c r="V191" i="24"/>
  <c r="X191" i="24"/>
  <c r="V192" i="24"/>
  <c r="X192" i="24"/>
  <c r="U186" i="24"/>
  <c r="W189" i="24"/>
  <c r="U190" i="24"/>
  <c r="W190" i="24"/>
  <c r="W188" i="24"/>
  <c r="W192" i="24"/>
  <c r="V193" i="24"/>
  <c r="D52" i="25"/>
  <c r="U192" i="24"/>
  <c r="W39" i="24"/>
  <c r="W40" i="24"/>
  <c r="U39" i="24"/>
  <c r="U18" i="24"/>
  <c r="W42" i="24"/>
  <c r="U13" i="24"/>
  <c r="W12" i="24"/>
  <c r="U41" i="24"/>
  <c r="W41" i="24"/>
  <c r="U7" i="24"/>
  <c r="U24" i="24"/>
  <c r="U43" i="24"/>
  <c r="W6" i="24"/>
  <c r="U25" i="24"/>
  <c r="U40" i="24"/>
  <c r="W25" i="24"/>
  <c r="W15" i="24"/>
  <c r="W33" i="24"/>
  <c r="U21" i="24"/>
  <c r="W31" i="24"/>
  <c r="W34" i="24"/>
  <c r="W18" i="24"/>
  <c r="R144" i="25"/>
  <c r="U42" i="24"/>
  <c r="R147" i="25"/>
  <c r="W44" i="24"/>
  <c r="W38" i="24"/>
  <c r="U38" i="24"/>
  <c r="U19" i="24"/>
  <c r="W32" i="24"/>
  <c r="W24" i="24"/>
  <c r="U44" i="24"/>
  <c r="W26" i="24"/>
  <c r="U17" i="24"/>
  <c r="U9" i="24"/>
  <c r="W43" i="24"/>
  <c r="R152" i="25"/>
  <c r="U45" i="24"/>
  <c r="U36" i="24"/>
  <c r="W11" i="24"/>
  <c r="W45" i="24"/>
  <c r="U16" i="24"/>
  <c r="R139" i="25"/>
  <c r="U37" i="24"/>
  <c r="W27" i="24"/>
  <c r="U35" i="24"/>
  <c r="W17" i="24"/>
  <c r="U14" i="24"/>
  <c r="W13" i="24"/>
  <c r="U29" i="24"/>
  <c r="U8" i="24"/>
  <c r="U30" i="24"/>
  <c r="R155" i="25"/>
  <c r="R154" i="25"/>
  <c r="R153" i="25"/>
  <c r="R149" i="25"/>
  <c r="U11" i="24"/>
  <c r="U6" i="24"/>
  <c r="U5" i="24"/>
  <c r="R151" i="25"/>
  <c r="R158" i="25"/>
  <c r="W10" i="24"/>
  <c r="W30" i="24"/>
  <c r="U10" i="24"/>
  <c r="R146" i="25"/>
  <c r="W36" i="24"/>
  <c r="W20" i="24"/>
  <c r="W28" i="24"/>
  <c r="W19" i="24"/>
  <c r="W14" i="24"/>
  <c r="U15" i="24"/>
  <c r="U32" i="24"/>
  <c r="U34" i="24"/>
  <c r="R159" i="25"/>
  <c r="R140" i="25"/>
  <c r="R137" i="25"/>
  <c r="U22" i="24"/>
  <c r="U23" i="24"/>
  <c r="R143" i="25"/>
  <c r="U26" i="24"/>
  <c r="U27" i="24"/>
  <c r="U28" i="24"/>
  <c r="R148" i="25"/>
  <c r="U46" i="24"/>
  <c r="U20" i="24"/>
  <c r="U33" i="24"/>
  <c r="U31" i="24"/>
  <c r="W37" i="24"/>
  <c r="W7" i="24"/>
  <c r="R145" i="25"/>
  <c r="R142" i="25"/>
  <c r="W8" i="24"/>
  <c r="W29" i="24"/>
  <c r="R157" i="25"/>
  <c r="W9" i="24"/>
  <c r="W5" i="24"/>
  <c r="W22" i="24"/>
  <c r="W23" i="24"/>
  <c r="R141" i="25"/>
  <c r="U12" i="24"/>
  <c r="W21" i="24"/>
  <c r="W35" i="24"/>
  <c r="W46" i="24"/>
  <c r="W16" i="24"/>
  <c r="R156" i="25"/>
  <c r="R138" i="25"/>
  <c r="R150" i="25"/>
  <c r="U47" i="24"/>
  <c r="U48" i="24"/>
  <c r="W49" i="24"/>
  <c r="W48" i="24"/>
  <c r="U49" i="24"/>
  <c r="W47" i="24"/>
  <c r="U51" i="24"/>
  <c r="U50" i="24"/>
  <c r="W51" i="24"/>
  <c r="W50" i="24"/>
  <c r="W53" i="24"/>
  <c r="U52" i="24"/>
  <c r="W52" i="24"/>
  <c r="U53" i="24"/>
  <c r="U54" i="24"/>
  <c r="W54" i="24"/>
  <c r="U55" i="24"/>
  <c r="W56" i="24"/>
  <c r="W55" i="24"/>
  <c r="W57" i="24"/>
  <c r="U57" i="24"/>
  <c r="U56" i="24"/>
  <c r="U58" i="24"/>
  <c r="W58" i="24"/>
  <c r="W59" i="24"/>
  <c r="U59" i="24"/>
  <c r="W60" i="24"/>
  <c r="W61" i="24"/>
  <c r="U60" i="24"/>
  <c r="U62" i="24"/>
  <c r="U61" i="24"/>
  <c r="W62" i="24"/>
  <c r="W63" i="24"/>
  <c r="U63" i="24"/>
  <c r="U65" i="24"/>
  <c r="U64" i="24"/>
  <c r="W64" i="24"/>
  <c r="W65" i="24"/>
  <c r="W66" i="24"/>
  <c r="U67" i="24"/>
  <c r="U66" i="24"/>
  <c r="W67" i="24"/>
  <c r="U68" i="24"/>
  <c r="U69" i="24"/>
  <c r="W68" i="24"/>
  <c r="U70" i="24"/>
  <c r="W69" i="24"/>
  <c r="W71" i="24"/>
  <c r="W70" i="24"/>
  <c r="U71" i="24"/>
  <c r="W72" i="24"/>
  <c r="U72" i="24"/>
  <c r="W73" i="24"/>
  <c r="U73" i="24"/>
  <c r="W74" i="24"/>
  <c r="W75" i="24"/>
  <c r="U74" i="24"/>
  <c r="W76" i="24"/>
  <c r="U75" i="24"/>
  <c r="U76" i="24"/>
  <c r="W78" i="24"/>
  <c r="W77" i="24"/>
  <c r="U77" i="24"/>
  <c r="U78" i="24"/>
  <c r="W80" i="24"/>
  <c r="W81" i="24"/>
  <c r="U80" i="24"/>
  <c r="U79" i="24"/>
  <c r="U81" i="24"/>
  <c r="W79" i="24"/>
  <c r="W82" i="24"/>
  <c r="U82" i="24"/>
  <c r="U83" i="24"/>
  <c r="W83" i="24"/>
  <c r="U84" i="24"/>
  <c r="W84" i="24"/>
  <c r="W85" i="24"/>
  <c r="U85" i="24"/>
  <c r="U86" i="24"/>
  <c r="W87" i="24"/>
  <c r="W86" i="24"/>
  <c r="U88" i="24"/>
  <c r="U87" i="24"/>
  <c r="W89" i="24"/>
  <c r="W88" i="24"/>
  <c r="W90" i="24"/>
  <c r="U90" i="24"/>
  <c r="U89" i="24"/>
  <c r="U91" i="24"/>
  <c r="W92" i="24"/>
  <c r="W91" i="24"/>
  <c r="U92" i="24"/>
  <c r="U93" i="24"/>
  <c r="W93" i="24"/>
  <c r="W94" i="24"/>
  <c r="U94" i="24"/>
  <c r="U95" i="24"/>
  <c r="W95" i="24"/>
  <c r="W96" i="24"/>
  <c r="U96" i="24"/>
  <c r="U98" i="24"/>
  <c r="U97" i="24"/>
  <c r="W97" i="24"/>
  <c r="W98" i="24"/>
  <c r="W99" i="24"/>
  <c r="W100" i="24"/>
  <c r="U99" i="24"/>
  <c r="U100" i="24"/>
  <c r="W101" i="24"/>
  <c r="W102" i="24"/>
  <c r="U101" i="24"/>
  <c r="U102" i="24"/>
  <c r="W103" i="24"/>
  <c r="U103" i="24"/>
  <c r="U104" i="24"/>
  <c r="W104" i="24"/>
  <c r="U105" i="24"/>
  <c r="W105" i="24"/>
  <c r="W106" i="24"/>
  <c r="U106" i="24"/>
  <c r="W107" i="24"/>
  <c r="U107" i="24"/>
  <c r="W108" i="24"/>
  <c r="U108" i="24"/>
  <c r="W109" i="24"/>
  <c r="U110" i="24"/>
  <c r="U109" i="24"/>
  <c r="W110" i="24"/>
  <c r="W111" i="24"/>
  <c r="U111" i="24"/>
  <c r="W112" i="24"/>
  <c r="U112" i="24"/>
  <c r="W113" i="24"/>
  <c r="W114" i="24"/>
  <c r="U113" i="24"/>
  <c r="U114" i="24"/>
  <c r="U116" i="24"/>
  <c r="W115" i="24"/>
  <c r="U115" i="24"/>
  <c r="W116" i="24"/>
  <c r="W118" i="24"/>
  <c r="U117" i="24"/>
  <c r="W117" i="24"/>
  <c r="W119" i="24"/>
  <c r="U118" i="24"/>
  <c r="U119" i="24"/>
  <c r="U120" i="24"/>
  <c r="W120" i="24"/>
  <c r="W121" i="24"/>
  <c r="U121" i="24"/>
  <c r="W123" i="24"/>
  <c r="U122" i="24"/>
  <c r="W122" i="24"/>
  <c r="U123" i="24"/>
  <c r="W125" i="24"/>
  <c r="U124" i="24"/>
  <c r="W124" i="24"/>
  <c r="W126" i="24"/>
  <c r="U125" i="24"/>
  <c r="U126" i="24"/>
  <c r="W128" i="24"/>
  <c r="U127" i="24"/>
  <c r="W127" i="24"/>
  <c r="U128" i="24"/>
  <c r="U129" i="24"/>
  <c r="W129" i="24"/>
  <c r="W132" i="24"/>
  <c r="W131" i="24"/>
  <c r="U132" i="24"/>
  <c r="W130" i="24"/>
  <c r="U130" i="24"/>
  <c r="U131" i="24"/>
  <c r="W133" i="24"/>
  <c r="U133" i="24"/>
  <c r="W134" i="24"/>
  <c r="W135" i="24"/>
  <c r="U134" i="24"/>
  <c r="U136" i="24"/>
  <c r="U135" i="24"/>
  <c r="W136" i="24"/>
  <c r="U137" i="24"/>
  <c r="W137" i="24"/>
  <c r="U138" i="24"/>
  <c r="W138" i="24"/>
  <c r="U140" i="24"/>
  <c r="W139" i="24"/>
  <c r="U139" i="24"/>
  <c r="W140" i="24"/>
  <c r="U142" i="24"/>
  <c r="W143" i="24"/>
  <c r="W142" i="24"/>
  <c r="W141" i="24"/>
  <c r="U141" i="24"/>
  <c r="U144" i="24"/>
  <c r="W144" i="24"/>
  <c r="U146" i="24"/>
  <c r="U145" i="24"/>
  <c r="U143" i="24"/>
  <c r="W146" i="24"/>
  <c r="W145" i="24"/>
  <c r="W147" i="24"/>
  <c r="U148" i="24"/>
  <c r="U149" i="24"/>
  <c r="U147" i="24"/>
  <c r="W149" i="24"/>
  <c r="W148" i="24"/>
  <c r="W150" i="24"/>
  <c r="U150" i="24"/>
  <c r="W152" i="24"/>
  <c r="U151" i="24"/>
  <c r="W153" i="24"/>
  <c r="W151" i="24"/>
  <c r="U152" i="24"/>
  <c r="U154" i="24"/>
  <c r="W154" i="24"/>
  <c r="U153" i="24"/>
  <c r="U155" i="24"/>
  <c r="W155" i="24"/>
  <c r="W156" i="24"/>
  <c r="U157" i="24"/>
  <c r="W157" i="24"/>
  <c r="U156" i="24"/>
  <c r="U159" i="24"/>
  <c r="U158" i="24"/>
  <c r="W158" i="24"/>
  <c r="W159" i="24"/>
  <c r="W160" i="24"/>
  <c r="U160" i="24"/>
  <c r="U161" i="24"/>
  <c r="W161" i="24"/>
  <c r="U162" i="24"/>
  <c r="W164" i="24"/>
  <c r="W162" i="24"/>
  <c r="W163" i="24"/>
  <c r="U163" i="24"/>
  <c r="U165" i="24"/>
  <c r="U164" i="24"/>
  <c r="W165" i="24"/>
  <c r="U166" i="24"/>
  <c r="W166" i="24"/>
  <c r="U167" i="24"/>
  <c r="W168" i="24"/>
  <c r="W167" i="24"/>
  <c r="U168" i="24"/>
  <c r="U170" i="24"/>
  <c r="W169" i="24"/>
  <c r="U169" i="24"/>
  <c r="W171" i="24"/>
  <c r="W170" i="24"/>
  <c r="U171" i="24"/>
  <c r="W172" i="24"/>
  <c r="U172" i="24"/>
  <c r="W173" i="24"/>
  <c r="U174" i="24"/>
  <c r="U173" i="24"/>
  <c r="W175" i="24"/>
  <c r="W174" i="24"/>
  <c r="U175" i="24"/>
  <c r="U176" i="24"/>
  <c r="W177" i="24"/>
  <c r="W176" i="24"/>
  <c r="U177" i="24"/>
  <c r="U178" i="24"/>
  <c r="W178" i="24"/>
  <c r="W179" i="24"/>
  <c r="U179" i="24"/>
  <c r="W180" i="24"/>
  <c r="U181" i="24"/>
  <c r="U180" i="24"/>
  <c r="W181" i="24"/>
  <c r="W182" i="24"/>
  <c r="U183" i="24"/>
  <c r="U182" i="24"/>
  <c r="W183" i="24"/>
  <c r="U185" i="24"/>
  <c r="U184" i="24"/>
  <c r="W191" i="24"/>
  <c r="U191" i="24"/>
  <c r="U188" i="24"/>
  <c r="W186" i="24"/>
  <c r="W185" i="24"/>
  <c r="U189" i="24"/>
  <c r="W184" i="24"/>
  <c r="U187" i="24"/>
  <c r="W187" i="24"/>
  <c r="C113" i="25"/>
  <c r="D113" i="25"/>
  <c r="C111" i="25"/>
  <c r="D111" i="25"/>
  <c r="C105" i="25"/>
  <c r="D105" i="25"/>
  <c r="C74" i="25"/>
  <c r="C102" i="25"/>
  <c r="D102" i="25"/>
  <c r="C92" i="25"/>
  <c r="D92" i="25"/>
  <c r="C104" i="25"/>
  <c r="D104" i="25"/>
  <c r="C106" i="25"/>
  <c r="D106" i="25"/>
  <c r="C114" i="25"/>
  <c r="D114" i="25"/>
  <c r="C79" i="25"/>
  <c r="C121" i="25"/>
  <c r="D121" i="25"/>
  <c r="C91" i="25"/>
  <c r="D91" i="25"/>
  <c r="C119" i="25"/>
  <c r="D119" i="25"/>
  <c r="C99" i="25"/>
  <c r="D99" i="25"/>
  <c r="C95" i="25"/>
  <c r="D95" i="25"/>
  <c r="C101" i="25"/>
  <c r="D101" i="25"/>
  <c r="C109" i="25"/>
  <c r="D109" i="25"/>
  <c r="C88" i="25"/>
  <c r="D88" i="25"/>
  <c r="C96" i="25"/>
  <c r="D96" i="25"/>
  <c r="C81" i="25"/>
  <c r="C84" i="25"/>
  <c r="D84" i="25"/>
  <c r="C82" i="25"/>
  <c r="C112" i="25"/>
  <c r="D112" i="25"/>
  <c r="C100" i="25"/>
  <c r="D100" i="25"/>
  <c r="C78" i="25"/>
  <c r="C80" i="25"/>
  <c r="C110" i="25"/>
  <c r="D110" i="25"/>
  <c r="C77" i="25"/>
  <c r="C90" i="25"/>
  <c r="D90" i="25"/>
  <c r="C94" i="25"/>
  <c r="D94" i="25"/>
  <c r="C75" i="25"/>
  <c r="C117" i="25"/>
  <c r="D117" i="25"/>
  <c r="C122" i="25"/>
  <c r="D122" i="25"/>
  <c r="C115" i="25"/>
  <c r="D115" i="25"/>
  <c r="C89" i="25"/>
  <c r="D89" i="25"/>
  <c r="C108" i="25"/>
  <c r="D108" i="25"/>
  <c r="C76" i="25"/>
  <c r="C97" i="25"/>
  <c r="D97" i="25"/>
  <c r="C116" i="25"/>
  <c r="D116" i="25"/>
  <c r="C83" i="25"/>
  <c r="D83" i="25"/>
  <c r="C85" i="25"/>
  <c r="D85" i="25"/>
  <c r="C86" i="25"/>
  <c r="D86" i="25"/>
  <c r="C107" i="25"/>
  <c r="D107" i="25"/>
  <c r="C118" i="25"/>
  <c r="D118" i="25"/>
  <c r="C103" i="25"/>
  <c r="D103" i="25"/>
  <c r="C73" i="25"/>
  <c r="C93" i="25"/>
  <c r="D93" i="25"/>
  <c r="C120" i="25"/>
  <c r="D120" i="25"/>
  <c r="C87" i="25"/>
  <c r="D87" i="25"/>
  <c r="C98" i="25"/>
  <c r="D98" i="25"/>
  <c r="O130" i="25"/>
  <c r="Q130" i="25"/>
  <c r="R160" i="25"/>
  <c r="S138" i="25"/>
  <c r="O131" i="25"/>
  <c r="Q148" i="25"/>
  <c r="Q140" i="25"/>
  <c r="B101" i="25"/>
  <c r="B104" i="25"/>
  <c r="B92" i="25"/>
  <c r="B106" i="25"/>
  <c r="B116" i="25"/>
  <c r="B121" i="25"/>
  <c r="B109" i="25"/>
  <c r="B115" i="25"/>
  <c r="B119" i="25"/>
  <c r="B85" i="25"/>
  <c r="B107" i="25"/>
  <c r="B96" i="25"/>
  <c r="B82" i="25"/>
  <c r="P82" i="25"/>
  <c r="B86" i="25"/>
  <c r="B95" i="25"/>
  <c r="B98" i="25"/>
  <c r="B79" i="25"/>
  <c r="P79" i="25"/>
  <c r="B93" i="25"/>
  <c r="B113" i="25"/>
  <c r="B76" i="25"/>
  <c r="P76" i="25"/>
  <c r="B112" i="25"/>
  <c r="B122" i="25"/>
  <c r="B103" i="25"/>
  <c r="B83" i="25"/>
  <c r="B87" i="25"/>
  <c r="B80" i="25"/>
  <c r="P80" i="25"/>
  <c r="B81" i="25"/>
  <c r="P81" i="25"/>
  <c r="B120" i="25"/>
  <c r="B73" i="25"/>
  <c r="P73" i="25"/>
  <c r="B78" i="25"/>
  <c r="P78" i="25"/>
  <c r="B100" i="25"/>
  <c r="B102" i="25"/>
  <c r="B108" i="25"/>
  <c r="B91" i="25"/>
  <c r="B105" i="25"/>
  <c r="B97" i="25"/>
  <c r="B110" i="25"/>
  <c r="B89" i="25"/>
  <c r="B74" i="25"/>
  <c r="P74" i="25"/>
  <c r="B77" i="25"/>
  <c r="P77" i="25"/>
  <c r="B111" i="25"/>
  <c r="B99" i="25"/>
  <c r="B94" i="25"/>
  <c r="B118" i="25"/>
  <c r="B84" i="25"/>
  <c r="B88" i="25"/>
  <c r="B90" i="25"/>
  <c r="B114" i="25"/>
  <c r="B75" i="25"/>
  <c r="P75" i="25"/>
  <c r="B117" i="25"/>
  <c r="S139" i="25"/>
  <c r="Q139" i="25"/>
  <c r="Q142" i="25"/>
  <c r="Q141" i="25"/>
  <c r="Q151" i="25"/>
  <c r="S155" i="25"/>
  <c r="Q135" i="25"/>
  <c r="Q154" i="25"/>
  <c r="Q137" i="25"/>
  <c r="S153" i="25"/>
  <c r="S140" i="25"/>
  <c r="Q132" i="25"/>
  <c r="Q153" i="25"/>
  <c r="S148" i="25"/>
  <c r="Q150" i="25"/>
  <c r="Q133" i="25"/>
  <c r="S158" i="25"/>
  <c r="S143" i="25"/>
  <c r="D73" i="25"/>
  <c r="R73" i="25"/>
  <c r="Q73" i="25"/>
  <c r="Q82" i="25"/>
  <c r="S82" i="25"/>
  <c r="D82" i="25"/>
  <c r="R82" i="25"/>
  <c r="S147" i="25"/>
  <c r="S159" i="25"/>
  <c r="S150" i="25"/>
  <c r="Q134" i="25"/>
  <c r="Q158" i="25"/>
  <c r="Q144" i="25"/>
  <c r="Q76" i="25"/>
  <c r="S76" i="25"/>
  <c r="D76" i="25"/>
  <c r="R76" i="25"/>
  <c r="Q159" i="25"/>
  <c r="S144" i="25"/>
  <c r="Q149" i="25"/>
  <c r="D77" i="25"/>
  <c r="R77" i="25"/>
  <c r="Q77" i="25"/>
  <c r="S77" i="25"/>
  <c r="D81" i="25"/>
  <c r="R81" i="25"/>
  <c r="Q81" i="25"/>
  <c r="S81" i="25"/>
  <c r="Q74" i="25"/>
  <c r="S74" i="25"/>
  <c r="D74" i="25"/>
  <c r="R74" i="25"/>
  <c r="Q146" i="25"/>
  <c r="S142" i="25"/>
  <c r="S151" i="25"/>
  <c r="S137" i="25"/>
  <c r="S152" i="25"/>
  <c r="S154" i="25"/>
  <c r="S149" i="25"/>
  <c r="S146" i="25"/>
  <c r="Q145" i="25"/>
  <c r="Q80" i="25"/>
  <c r="S80" i="25"/>
  <c r="D80" i="25"/>
  <c r="R80" i="25"/>
  <c r="Q79" i="25"/>
  <c r="S79" i="25"/>
  <c r="D79" i="25"/>
  <c r="R79" i="25"/>
  <c r="S145" i="25"/>
  <c r="Q78" i="25"/>
  <c r="S78" i="25"/>
  <c r="D78" i="25"/>
  <c r="R78" i="25"/>
  <c r="Q156" i="25"/>
  <c r="S141" i="25"/>
  <c r="Q136" i="25"/>
  <c r="Q131" i="25"/>
  <c r="Q155" i="25"/>
  <c r="S157" i="25"/>
  <c r="S156" i="25"/>
  <c r="Q152" i="25"/>
  <c r="S134" i="25"/>
  <c r="S133" i="25"/>
  <c r="S130" i="25"/>
  <c r="S135" i="25"/>
  <c r="S131" i="25"/>
  <c r="S136" i="25"/>
  <c r="S132" i="25"/>
  <c r="Q157" i="25"/>
  <c r="Q143" i="25"/>
  <c r="O142" i="25"/>
  <c r="Q75" i="25"/>
  <c r="S75" i="25"/>
  <c r="D75" i="25"/>
  <c r="R75" i="25"/>
  <c r="Q147" i="25"/>
  <c r="Q138" i="25"/>
  <c r="C156" i="25"/>
  <c r="D156" i="25"/>
  <c r="C151" i="25"/>
  <c r="D151" i="25"/>
  <c r="C159" i="25"/>
  <c r="D159" i="25"/>
  <c r="C153" i="25"/>
  <c r="D153" i="25"/>
  <c r="C136" i="25"/>
  <c r="D136" i="25"/>
  <c r="O138" i="25"/>
  <c r="O137" i="25"/>
  <c r="S73" i="25"/>
  <c r="Q83" i="25"/>
  <c r="C150" i="25"/>
  <c r="D150" i="25"/>
  <c r="C131" i="25"/>
  <c r="D131" i="25"/>
  <c r="C139" i="25"/>
  <c r="D139" i="25"/>
  <c r="C149" i="25"/>
  <c r="D149" i="25"/>
  <c r="C137" i="25"/>
  <c r="D137" i="25"/>
  <c r="C147" i="25"/>
  <c r="D147" i="25"/>
  <c r="C133" i="25"/>
  <c r="D133" i="25"/>
  <c r="C146" i="25"/>
  <c r="D146" i="25"/>
  <c r="O159" i="25"/>
  <c r="O158" i="25"/>
  <c r="O150" i="25"/>
  <c r="O147" i="25"/>
  <c r="O148" i="25"/>
  <c r="O157" i="25"/>
  <c r="O156" i="25"/>
  <c r="O155" i="25"/>
  <c r="O153" i="25"/>
  <c r="O145" i="25"/>
  <c r="O154" i="25"/>
  <c r="O152" i="25"/>
  <c r="O151" i="25"/>
  <c r="O146" i="25"/>
  <c r="O149" i="25"/>
  <c r="O144" i="25"/>
  <c r="O134" i="25"/>
  <c r="C157" i="25"/>
  <c r="D157" i="25"/>
  <c r="C154" i="25"/>
  <c r="D154" i="25"/>
  <c r="C132" i="25"/>
  <c r="D132" i="25"/>
  <c r="O133" i="25"/>
  <c r="C155" i="25"/>
  <c r="D155" i="25"/>
  <c r="C144" i="25"/>
  <c r="D144" i="25"/>
  <c r="C141" i="25"/>
  <c r="D141" i="25"/>
  <c r="C135" i="25"/>
  <c r="D135" i="25"/>
  <c r="C134" i="25"/>
  <c r="D134" i="25"/>
  <c r="C140" i="25"/>
  <c r="D140" i="25"/>
  <c r="C152" i="25"/>
  <c r="D152" i="25"/>
  <c r="O136" i="25"/>
  <c r="O132" i="25"/>
  <c r="C148" i="25"/>
  <c r="D148" i="25"/>
  <c r="C158" i="25"/>
  <c r="D158" i="25"/>
  <c r="C145" i="25"/>
  <c r="D145" i="25"/>
  <c r="C142" i="25"/>
  <c r="D142" i="25"/>
  <c r="S160" i="25"/>
  <c r="O143" i="25"/>
  <c r="O141" i="25"/>
  <c r="O139" i="25"/>
  <c r="O135" i="25"/>
  <c r="C143" i="25"/>
  <c r="D143" i="25"/>
  <c r="C130" i="25"/>
  <c r="D130" i="25"/>
  <c r="C138" i="25"/>
  <c r="D138" i="25"/>
  <c r="O140" i="25"/>
  <c r="R83" i="25"/>
  <c r="R84" i="25"/>
  <c r="R85" i="25"/>
  <c r="S83" i="25"/>
  <c r="S85" i="25"/>
  <c r="B148" i="25"/>
  <c r="B131" i="25"/>
  <c r="B145" i="25"/>
  <c r="B157" i="25"/>
  <c r="B143" i="25"/>
  <c r="B139" i="25"/>
  <c r="B130" i="25"/>
  <c r="B140" i="25"/>
  <c r="B149" i="25"/>
  <c r="B158" i="25"/>
  <c r="B137" i="25"/>
  <c r="B141" i="25"/>
  <c r="B138" i="25"/>
  <c r="B153" i="25"/>
  <c r="B151" i="25"/>
  <c r="B152" i="25"/>
  <c r="B155" i="25"/>
  <c r="B150" i="25"/>
  <c r="B142" i="25"/>
  <c r="B133" i="25"/>
  <c r="B159" i="25"/>
  <c r="B132" i="25"/>
  <c r="B144" i="25"/>
  <c r="B154" i="25"/>
  <c r="B147" i="25"/>
  <c r="B156" i="25"/>
  <c r="B134" i="25"/>
  <c r="B136" i="25"/>
  <c r="B135" i="25"/>
  <c r="B146" i="25"/>
</calcChain>
</file>

<file path=xl/sharedStrings.xml><?xml version="1.0" encoding="utf-8"?>
<sst xmlns="http://schemas.openxmlformats.org/spreadsheetml/2006/main" count="331" uniqueCount="221">
  <si>
    <t>Material</t>
  </si>
  <si>
    <t>%</t>
  </si>
  <si>
    <t>Total</t>
  </si>
  <si>
    <t>Sitio:</t>
  </si>
  <si>
    <t>Fecha:</t>
  </si>
  <si>
    <t>No.</t>
  </si>
  <si>
    <t>Dimensiones</t>
  </si>
  <si>
    <t>Hora Final:</t>
  </si>
  <si>
    <t>Hora Inicio:</t>
  </si>
  <si>
    <t>No. Muestreo:</t>
  </si>
  <si>
    <t>Áreas muestreadas</t>
  </si>
  <si>
    <t>Nombre</t>
  </si>
  <si>
    <t>No. Participantes:</t>
  </si>
  <si>
    <t>Lugar:</t>
  </si>
  <si>
    <t>Largo (m)</t>
  </si>
  <si>
    <t>Ancho (m)</t>
  </si>
  <si>
    <t>Peso (kg)</t>
  </si>
  <si>
    <t>Pesos recolectados por área</t>
  </si>
  <si>
    <t>Tiempo</t>
  </si>
  <si>
    <t>Comentarios</t>
  </si>
  <si>
    <t xml:space="preserve">Fecha de última </t>
  </si>
  <si>
    <t>limpieza:</t>
  </si>
  <si>
    <t>Días sin limpieza</t>
  </si>
  <si>
    <t>Información General del Muestreo</t>
  </si>
  <si>
    <t>Información de la Recolección</t>
  </si>
  <si>
    <t>información de la Identificación</t>
  </si>
  <si>
    <t>Datos del Muestreo</t>
  </si>
  <si>
    <t>Artículo</t>
  </si>
  <si>
    <t>Cantidad</t>
  </si>
  <si>
    <t>Papel y Cartón</t>
  </si>
  <si>
    <t>Madera</t>
  </si>
  <si>
    <t>Otros</t>
  </si>
  <si>
    <t>Tapas de botella plástica</t>
  </si>
  <si>
    <t>Lenguetas de lata</t>
  </si>
  <si>
    <t>Juguetes</t>
  </si>
  <si>
    <t>Encendedores</t>
  </si>
  <si>
    <t>Lapiceros</t>
  </si>
  <si>
    <t>Tubería PVC</t>
  </si>
  <si>
    <t>Bolsas plásticas</t>
  </si>
  <si>
    <t>Palos de escoba</t>
  </si>
  <si>
    <t>Palillos de dientes</t>
  </si>
  <si>
    <t>Tapas metálicas (Chapas)</t>
  </si>
  <si>
    <t>Latas de aluminio (bebidas)</t>
  </si>
  <si>
    <t>Hilo</t>
  </si>
  <si>
    <t>Mascarillas</t>
  </si>
  <si>
    <t>Pañales</t>
  </si>
  <si>
    <t>Cepillos de dientes</t>
  </si>
  <si>
    <t>Ropa</t>
  </si>
  <si>
    <t>Fragmentos de vidrio (sin definir)</t>
  </si>
  <si>
    <t>Fragmentos de metal (sin definir)</t>
  </si>
  <si>
    <t>Colillas de cigarro</t>
  </si>
  <si>
    <t>Publicidad</t>
  </si>
  <si>
    <t>Globos</t>
  </si>
  <si>
    <t>Guantes</t>
  </si>
  <si>
    <t>Llantas</t>
  </si>
  <si>
    <t>Aparatos electrónicos</t>
  </si>
  <si>
    <t>Resultados</t>
  </si>
  <si>
    <t>Resumen por tipo de material</t>
  </si>
  <si>
    <t>Top 10 de artículos recolectados</t>
  </si>
  <si>
    <t>Elaborado por:</t>
  </si>
  <si>
    <t>Identificación de artículos</t>
  </si>
  <si>
    <t>Marca</t>
  </si>
  <si>
    <t>Cantidad total de artículos con marcas identificadas:</t>
  </si>
  <si>
    <t>Cajas de cartoncillo</t>
  </si>
  <si>
    <t>Anillos de botella</t>
  </si>
  <si>
    <t>Tapas de plástico general</t>
  </si>
  <si>
    <t>Contenedores de plástico (incluye la tapa)</t>
  </si>
  <si>
    <t>Etilviniacetato (EVA - foam)</t>
  </si>
  <si>
    <t>Prensa de ropa</t>
  </si>
  <si>
    <t>Cuerdas de nylon</t>
  </si>
  <si>
    <t>Calzado croc</t>
  </si>
  <si>
    <t>AÑADIR</t>
  </si>
  <si>
    <t>Botellas de vidrio en fragmentos</t>
  </si>
  <si>
    <t>Botellas de vidrio enteras</t>
  </si>
  <si>
    <t>Latón de conserva (hojalata)</t>
  </si>
  <si>
    <t>Papel aluminio</t>
  </si>
  <si>
    <t>Fragmentos de cartón</t>
  </si>
  <si>
    <t>Fragmentos de cartoncillo</t>
  </si>
  <si>
    <t>Brazaletes</t>
  </si>
  <si>
    <t>Servilletas</t>
  </si>
  <si>
    <t>Fragmentos de hule sin definir</t>
  </si>
  <si>
    <t>Fragmentos de madera sin definir</t>
  </si>
  <si>
    <t>Paletas de helado</t>
  </si>
  <si>
    <t>Restos de construcción</t>
  </si>
  <si>
    <t>Cantidad Total</t>
  </si>
  <si>
    <t>No. de marcas identificadas</t>
  </si>
  <si>
    <t>Registro de marcas por artículo</t>
  </si>
  <si>
    <t>Total de artículos por marca</t>
  </si>
  <si>
    <t>RESULTADOS POR ARTÍCULOS Y TIPOS DE MATERIAL</t>
  </si>
  <si>
    <t>Cantidad total de marcas identificadas:</t>
  </si>
  <si>
    <t>Top 10 marcas identificadas por artículo</t>
  </si>
  <si>
    <t>Ranking total de marcas identificadas</t>
  </si>
  <si>
    <t>Artículos sin marca reconocible</t>
  </si>
  <si>
    <t>Porcentaje</t>
  </si>
  <si>
    <t>Fuente</t>
  </si>
  <si>
    <t>CR</t>
  </si>
  <si>
    <t>Internacional</t>
  </si>
  <si>
    <t>Origen probable de las marcas</t>
  </si>
  <si>
    <t>País</t>
  </si>
  <si>
    <t>Recipientes de combustibles y aceites</t>
  </si>
  <si>
    <t>Envoltorios y empaques plásticos</t>
  </si>
  <si>
    <t>Cuerdas gruesas</t>
  </si>
  <si>
    <t>Esponjas</t>
  </si>
  <si>
    <t>Platos desechables (plástico)</t>
  </si>
  <si>
    <t>Vasos desechables (plástico)</t>
  </si>
  <si>
    <t>Espumas</t>
  </si>
  <si>
    <t>Platos desechables (estereofón)</t>
  </si>
  <si>
    <t>Vasos desechables (estereofón)</t>
  </si>
  <si>
    <t>Tubos de pasta y cremas (metal)</t>
  </si>
  <si>
    <t>Muebles (metal)</t>
  </si>
  <si>
    <t>Monedas</t>
  </si>
  <si>
    <t>Envases productos químicos y pinturas (metal)</t>
  </si>
  <si>
    <t>Envases de Insecticidas y plaguicidas (metal)</t>
  </si>
  <si>
    <t>Envoltorios de papel</t>
  </si>
  <si>
    <t>Fragmentos de papel y documentos</t>
  </si>
  <si>
    <t>Recibos y facturas</t>
  </si>
  <si>
    <t>Condón</t>
  </si>
  <si>
    <t>Muebles (madera)</t>
  </si>
  <si>
    <t>Jeringas y agujas</t>
  </si>
  <si>
    <t>Muebles, almohadas y colchones (otros)</t>
  </si>
  <si>
    <t>Toallas húmedas</t>
  </si>
  <si>
    <t>Cajetillas de cigarro</t>
  </si>
  <si>
    <t>No. de artículos con marca</t>
  </si>
  <si>
    <t>PORCENTAJE QUE REPRESENTAN LAS POTENCIALES FUENTES DE LOS RESIDUOS (TOP 10)</t>
  </si>
  <si>
    <t>Países</t>
  </si>
  <si>
    <t>Tabla para gráfico (NO MODIFICAR)</t>
  </si>
  <si>
    <t>Recipientes de productos de limpieza</t>
  </si>
  <si>
    <t>PRINCIPALES ARTÍCULOS CON MARCA IDENTIFICABLE</t>
  </si>
  <si>
    <t>PORCENTAJE DE MARCAS  (TOP 10)</t>
  </si>
  <si>
    <t>PORCENTAJE QUE REPRESENTAN LAS MARCAS EN LA TOTALIDAD DE RESIDUOS</t>
  </si>
  <si>
    <t>Peso (gr)</t>
  </si>
  <si>
    <t>Vacia</t>
  </si>
  <si>
    <t>Top 10 de artículos que mayor peso representan</t>
  </si>
  <si>
    <t>RESULTADOS DE MARCAS IDENTIFICADAS (Por conteo)</t>
  </si>
  <si>
    <t>PORCENTAJE DE RESIDUOS RECOLECTADOS POR TIPO DE MATERIAL Y CANTIDAD</t>
  </si>
  <si>
    <t>PORCENTAJE DE RESIDUOS RECOLECTADOS POR TIPO DE MATERIAL Y PESO</t>
  </si>
  <si>
    <t>Otras</t>
  </si>
  <si>
    <t>Sin marca</t>
  </si>
  <si>
    <t>CPUE</t>
  </si>
  <si>
    <t>medida de captura por unidad de esfuerzo</t>
  </si>
  <si>
    <t>kg / (minutos * participantes * área)</t>
  </si>
  <si>
    <t>Plásticos asociados a pesca</t>
  </si>
  <si>
    <t>Boyas plásticas</t>
  </si>
  <si>
    <t>Líneas de pesca</t>
  </si>
  <si>
    <t>Redes y/o trasmallos</t>
  </si>
  <si>
    <t>Anzuelos o señuelos</t>
  </si>
  <si>
    <t>Residuos de botes (fibra de vidrio)</t>
  </si>
  <si>
    <t>Plásticos asociados a productos de consumo</t>
  </si>
  <si>
    <t>Botellas de bebidas</t>
  </si>
  <si>
    <t>Otras botellas PET y HDPE</t>
  </si>
  <si>
    <t>Contenedor de comida "a domicilio" (plástico)</t>
  </si>
  <si>
    <t>Contenedor de comida "a domicilio" (estereofón liso)</t>
  </si>
  <si>
    <t>Empaques de alimentos (tipo bolsa)</t>
  </si>
  <si>
    <t>Paquetes de condimentos</t>
  </si>
  <si>
    <t>Cucharas y cubiertos desechables (plástico)</t>
  </si>
  <si>
    <t>Palillos de popi</t>
  </si>
  <si>
    <t>Pajillas</t>
  </si>
  <si>
    <t>Paquetes de "bolis" o gelatinas</t>
  </si>
  <si>
    <t>Malla para frutas y verduras (plástico o estereofón)</t>
  </si>
  <si>
    <t>Envases Tetrapack - Tetrabrick</t>
  </si>
  <si>
    <t>Empaques metalizados</t>
  </si>
  <si>
    <t>Plásticos asociados al uso cotidiano</t>
  </si>
  <si>
    <t>Recipientes de productos de higiene personal</t>
  </si>
  <si>
    <t>Envases de productos farmacéuticos, medicina y unguentos (plástico)</t>
  </si>
  <si>
    <t>Tubos de pastas y cremas (plástico)</t>
  </si>
  <si>
    <t>Sacos de gangoche</t>
  </si>
  <si>
    <t>Prensa de pelo</t>
  </si>
  <si>
    <t>Rasuradora</t>
  </si>
  <si>
    <t>Plástico particulado</t>
  </si>
  <si>
    <t>Fragmentos de plástico sin identificar (flojo)</t>
  </si>
  <si>
    <t>Fragmentos de plástico sin identificar (duro)</t>
  </si>
  <si>
    <t>Fragmentos de estereofón de embalaje (granulado o laminado)</t>
  </si>
  <si>
    <t>Fragmentos de estereofón de comidas (liso)</t>
  </si>
  <si>
    <t>Caucho</t>
  </si>
  <si>
    <t>Zapatos (incluye suelas y plantillas)</t>
  </si>
  <si>
    <t>Sandalias</t>
  </si>
  <si>
    <t>Botas</t>
  </si>
  <si>
    <t>Balones</t>
  </si>
  <si>
    <t>Tela</t>
  </si>
  <si>
    <t>Fragmentos de tela (sin definir)</t>
  </si>
  <si>
    <t>Plastos desechables (cartón)</t>
  </si>
  <si>
    <t>Vasos desechables (cartón)</t>
  </si>
  <si>
    <t>Contenedor de comida "a domicilio" (cartón)</t>
  </si>
  <si>
    <t>Bolsas de papel</t>
  </si>
  <si>
    <t>Periódico</t>
  </si>
  <si>
    <t>Cubiertos (madera)</t>
  </si>
  <si>
    <t>Cucharas y cubiertos (metal)</t>
  </si>
  <si>
    <t>Baterias</t>
  </si>
  <si>
    <t>Colas</t>
  </si>
  <si>
    <t>Vidrio</t>
  </si>
  <si>
    <t>Frascos farmacéuticos, medicina y unguentos (vidrio)</t>
  </si>
  <si>
    <t>Frascos de productos químicos y agropecuarios (vidrio)</t>
  </si>
  <si>
    <t>Bombillos y luminarias</t>
  </si>
  <si>
    <t>Cerámica (fragmentos)</t>
  </si>
  <si>
    <t>Cerámica</t>
  </si>
  <si>
    <t>Utensilios de cocina</t>
  </si>
  <si>
    <t>Losas de piso o fachada</t>
  </si>
  <si>
    <t>Implementos sanitarios y médicos</t>
  </si>
  <si>
    <t>Hisopos (aplicadores)</t>
  </si>
  <si>
    <t>Blíster de pastillas</t>
  </si>
  <si>
    <t>Apósitos médicos (curitas, gasas, etc.)</t>
  </si>
  <si>
    <t>Toallas sanitarias</t>
  </si>
  <si>
    <t>Metal</t>
  </si>
  <si>
    <t>P. Pesca</t>
  </si>
  <si>
    <t>P. Consumo</t>
  </si>
  <si>
    <t>P. Uso cotidiano</t>
  </si>
  <si>
    <t>Papel y cartón</t>
  </si>
  <si>
    <t>Sanitarios y médicos</t>
  </si>
  <si>
    <t>P. Particulado</t>
  </si>
  <si>
    <t>Sellos de seguridad (envases tetra-pack)</t>
  </si>
  <si>
    <t>Recipientes de productos químicos y agropecuarios</t>
  </si>
  <si>
    <t>Electrodomésticos</t>
  </si>
  <si>
    <t>Apartados</t>
  </si>
  <si>
    <t>Herramienta para el Registro y Análisis de los Datos</t>
  </si>
  <si>
    <t>Guía Metodológica para el Monitoreo de los Residuos Sólidos en Playa</t>
  </si>
  <si>
    <t>El objetivo de la presente herramienta es apoyar el registro y análisis de los datos obtenidos durante un muestreo de residuos sólidos en playa.</t>
  </si>
  <si>
    <t>1. General: En esta sección se ingresan los datos generales del muestreo (día, hora, cantidad de participantes, etc.)</t>
  </si>
  <si>
    <t>2. Datos: En esta sección se ingresa la información recolectada durante la etapa de conteo para la cantidad de artículos, peso y marcas comerciales identificadas.</t>
  </si>
  <si>
    <t>3. Resultados: Esta sección muestra diferentes tablas y gráficos que facilitan el análisis de los resultados del muestreo y pueden ser utilizados en informes o reportes.</t>
  </si>
  <si>
    <t>vOct22</t>
  </si>
  <si>
    <t xml:space="preserve">Parte de la caja de herramientas (BlueBox) del Proyecto PROMAR: Prevención de los Residuos Marinos y Soluciones de Economía Circular financiado por el Ministerio Federal de Medio Ambiente, Protección de la Naturaleza y Seguridad Nuclear de Alemania, y ejecutado por: adephi consultores, CEGESTI, Abrelpe, Parley, Socya.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</si>
</sst>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[$-140A]hh:mm:ss\ AM/PM;@"/>
    <numFmt numFmtId="166" formatCode="[$-F400]h:mm:ss\ AM/PM"/>
    <numFmt numFmtId="167" formatCode="dd/mm/yy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4"/>
      <name val="Arial Narrow"/>
      <family val="2"/>
    </font>
    <font>
      <b/>
      <sz val="10"/>
      <color theme="1" tint="0.499984740745262"/>
      <name val="Arial Narrow"/>
      <family val="2"/>
    </font>
    <font>
      <sz val="10"/>
      <color theme="3" tint="0.39997558519241921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"/>
      <family val="2"/>
    </font>
    <font>
      <sz val="11"/>
      <color theme="4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rgb="FF4F81BD"/>
      <name val="Arial Narrow"/>
      <family val="2"/>
    </font>
    <font>
      <b/>
      <i/>
      <sz val="11"/>
      <color rgb="FF1C3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1C3262"/>
        <bgColor indexed="64"/>
      </patternFill>
    </fill>
    <fill>
      <patternFill patternType="solid">
        <fgColor rgb="FF79B9E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262626"/>
      </right>
      <top style="thin">
        <color rgb="FF262626"/>
      </top>
      <bottom style="thin">
        <color rgb="FF262626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4" borderId="0" xfId="0" applyFill="1"/>
    <xf numFmtId="0" fontId="8" fillId="4" borderId="0" xfId="0" applyFont="1" applyFill="1"/>
    <xf numFmtId="16" fontId="0" fillId="2" borderId="0" xfId="0" applyNumberFormat="1" applyFill="1"/>
    <xf numFmtId="0" fontId="4" fillId="2" borderId="0" xfId="0" applyFont="1" applyFill="1" applyAlignment="1">
      <alignment horizontal="right"/>
    </xf>
    <xf numFmtId="14" fontId="0" fillId="2" borderId="0" xfId="0" applyNumberFormat="1" applyFill="1"/>
    <xf numFmtId="0" fontId="6" fillId="2" borderId="0" xfId="0" applyFont="1" applyFill="1"/>
    <xf numFmtId="0" fontId="0" fillId="2" borderId="0" xfId="0" applyFill="1" applyAlignment="1"/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0" fillId="2" borderId="8" xfId="0" applyFill="1" applyBorder="1"/>
    <xf numFmtId="0" fontId="4" fillId="2" borderId="9" xfId="0" applyFont="1" applyFill="1" applyBorder="1" applyAlignment="1">
      <alignment horizontal="left"/>
    </xf>
    <xf numFmtId="0" fontId="0" fillId="2" borderId="13" xfId="0" applyFill="1" applyBorder="1"/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8" fillId="5" borderId="0" xfId="0" applyFont="1" applyFill="1"/>
    <xf numFmtId="0" fontId="6" fillId="5" borderId="0" xfId="0" applyFont="1" applyFill="1"/>
    <xf numFmtId="0" fontId="10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0" fontId="6" fillId="2" borderId="0" xfId="0" applyNumberFormat="1" applyFont="1" applyFill="1" applyAlignment="1">
      <alignment horizontal="right"/>
    </xf>
    <xf numFmtId="0" fontId="0" fillId="2" borderId="0" xfId="0" applyFill="1" applyProtection="1">
      <protection locked="0"/>
    </xf>
    <xf numFmtId="0" fontId="0" fillId="2" borderId="0" xfId="0" applyFill="1"/>
    <xf numFmtId="0" fontId="6" fillId="2" borderId="0" xfId="0" applyFont="1" applyFill="1"/>
    <xf numFmtId="0" fontId="0" fillId="2" borderId="0" xfId="0" applyFill="1" applyProtection="1">
      <protection locked="0"/>
    </xf>
    <xf numFmtId="0" fontId="10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2" borderId="0" xfId="0" applyFont="1" applyFill="1"/>
    <xf numFmtId="0" fontId="0" fillId="5" borderId="0" xfId="0" applyFill="1"/>
    <xf numFmtId="0" fontId="17" fillId="5" borderId="0" xfId="0" applyFont="1" applyFill="1"/>
    <xf numFmtId="14" fontId="7" fillId="3" borderId="1" xfId="0" applyNumberFormat="1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/>
    </xf>
    <xf numFmtId="0" fontId="18" fillId="2" borderId="0" xfId="0" applyFont="1" applyFill="1"/>
    <xf numFmtId="0" fontId="4" fillId="2" borderId="1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9" fontId="1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1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10" fontId="6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protection locked="0"/>
    </xf>
    <xf numFmtId="10" fontId="6" fillId="2" borderId="0" xfId="0" applyNumberFormat="1" applyFont="1" applyFill="1" applyAlignment="1" applyProtection="1">
      <alignment horizontal="center"/>
      <protection locked="0"/>
    </xf>
    <xf numFmtId="0" fontId="21" fillId="2" borderId="0" xfId="0" applyFont="1" applyFill="1" applyAlignment="1">
      <alignment horizontal="left" vertical="center"/>
    </xf>
    <xf numFmtId="0" fontId="20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/>
    </xf>
    <xf numFmtId="10" fontId="23" fillId="2" borderId="0" xfId="0" applyNumberFormat="1" applyFont="1" applyFill="1" applyAlignment="1">
      <alignment horizontal="center"/>
    </xf>
    <xf numFmtId="10" fontId="20" fillId="2" borderId="0" xfId="0" applyNumberFormat="1" applyFont="1" applyFill="1"/>
    <xf numFmtId="0" fontId="19" fillId="2" borderId="0" xfId="0" applyFont="1" applyFill="1"/>
    <xf numFmtId="2" fontId="23" fillId="2" borderId="0" xfId="0" applyNumberFormat="1" applyFont="1" applyFill="1"/>
    <xf numFmtId="0" fontId="0" fillId="2" borderId="0" xfId="0" applyFill="1" applyBorder="1" applyProtection="1"/>
    <xf numFmtId="1" fontId="6" fillId="2" borderId="0" xfId="0" applyNumberFormat="1" applyFont="1" applyFill="1" applyAlignment="1" applyProtection="1">
      <alignment horizontal="left"/>
      <protection locked="0"/>
    </xf>
    <xf numFmtId="10" fontId="23" fillId="2" borderId="0" xfId="0" applyNumberFormat="1" applyFont="1" applyFill="1" applyAlignment="1" applyProtection="1">
      <alignment horizontal="center"/>
      <protection locked="0"/>
    </xf>
    <xf numFmtId="2" fontId="6" fillId="2" borderId="0" xfId="0" applyNumberFormat="1" applyFont="1" applyFill="1" applyBorder="1" applyAlignment="1" applyProtection="1">
      <alignment horizontal="left" vertical="center" wrapText="1"/>
      <protection locked="0"/>
    </xf>
    <xf numFmtId="2" fontId="0" fillId="2" borderId="0" xfId="0" applyNumberFormat="1" applyFill="1"/>
    <xf numFmtId="0" fontId="24" fillId="2" borderId="0" xfId="0" applyFont="1" applyFill="1"/>
    <xf numFmtId="20" fontId="0" fillId="2" borderId="0" xfId="0" applyNumberFormat="1" applyFill="1"/>
    <xf numFmtId="11" fontId="0" fillId="2" borderId="1" xfId="0" applyNumberFormat="1" applyFill="1" applyBorder="1" applyAlignment="1">
      <alignment horizontal="center"/>
    </xf>
    <xf numFmtId="0" fontId="20" fillId="5" borderId="0" xfId="0" applyFont="1" applyFill="1"/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1" fontId="20" fillId="2" borderId="0" xfId="1" applyNumberFormat="1" applyFont="1" applyFill="1" applyAlignment="1" applyProtection="1">
      <alignment horizontal="center" vertical="center"/>
      <protection locked="0"/>
    </xf>
    <xf numFmtId="2" fontId="20" fillId="2" borderId="0" xfId="0" applyNumberFormat="1" applyFont="1" applyFill="1"/>
    <xf numFmtId="1" fontId="2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/>
    </xf>
    <xf numFmtId="10" fontId="2" fillId="2" borderId="0" xfId="1" applyNumberFormat="1" applyFont="1" applyFill="1" applyAlignment="1" applyProtection="1">
      <alignment horizontal="center" vertical="center"/>
      <protection locked="0"/>
    </xf>
    <xf numFmtId="9" fontId="8" fillId="4" borderId="5" xfId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" fontId="6" fillId="3" borderId="20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166" fontId="7" fillId="3" borderId="1" xfId="0" applyNumberFormat="1" applyFont="1" applyFill="1" applyBorder="1" applyProtection="1"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Protection="1">
      <protection locked="0"/>
    </xf>
    <xf numFmtId="167" fontId="7" fillId="3" borderId="1" xfId="0" applyNumberFormat="1" applyFont="1" applyFill="1" applyBorder="1" applyProtection="1">
      <protection locked="0"/>
    </xf>
    <xf numFmtId="0" fontId="28" fillId="2" borderId="0" xfId="0" applyFont="1" applyFill="1"/>
    <xf numFmtId="0" fontId="29" fillId="6" borderId="1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29" fillId="6" borderId="2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wrapText="1"/>
    </xf>
    <xf numFmtId="0" fontId="23" fillId="2" borderId="0" xfId="0" applyFont="1" applyFill="1" applyAlignment="1"/>
    <xf numFmtId="0" fontId="0" fillId="2" borderId="0" xfId="0" applyFill="1" applyProtection="1"/>
    <xf numFmtId="0" fontId="14" fillId="2" borderId="0" xfId="0" applyFont="1" applyFill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20" fillId="2" borderId="0" xfId="0" applyFont="1" applyFill="1" applyProtection="1"/>
    <xf numFmtId="2" fontId="6" fillId="2" borderId="0" xfId="0" applyNumberFormat="1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10" fontId="6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right" wrapText="1"/>
    </xf>
    <xf numFmtId="0" fontId="3" fillId="8" borderId="0" xfId="0" applyFont="1" applyFill="1"/>
    <xf numFmtId="0" fontId="0" fillId="8" borderId="0" xfId="0" applyFill="1"/>
    <xf numFmtId="16" fontId="0" fillId="8" borderId="0" xfId="0" applyNumberFormat="1" applyFill="1"/>
    <xf numFmtId="0" fontId="5" fillId="8" borderId="0" xfId="0" applyFont="1" applyFill="1"/>
    <xf numFmtId="16" fontId="5" fillId="8" borderId="0" xfId="0" applyNumberFormat="1" applyFont="1" applyFill="1"/>
    <xf numFmtId="0" fontId="20" fillId="8" borderId="0" xfId="0" applyFont="1" applyFill="1"/>
    <xf numFmtId="0" fontId="30" fillId="5" borderId="0" xfId="0" applyFont="1" applyFill="1"/>
    <xf numFmtId="0" fontId="27" fillId="0" borderId="0" xfId="0" applyFont="1" applyAlignment="1">
      <alignment horizontal="center" vertical="center" wrapText="1"/>
    </xf>
    <xf numFmtId="0" fontId="26" fillId="7" borderId="0" xfId="0" applyFon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center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7" xfId="0" applyNumberFormat="1" applyFont="1" applyFill="1" applyBorder="1" applyAlignment="1" applyProtection="1">
      <alignment horizontal="left"/>
      <protection locked="0"/>
    </xf>
    <xf numFmtId="165" fontId="7" fillId="3" borderId="9" xfId="0" applyNumberFormat="1" applyFont="1" applyFill="1" applyBorder="1" applyAlignment="1" applyProtection="1">
      <alignment horizontal="left" vertical="top" wrapText="1"/>
      <protection locked="0"/>
    </xf>
    <xf numFmtId="165" fontId="7" fillId="3" borderId="8" xfId="0" applyNumberFormat="1" applyFont="1" applyFill="1" applyBorder="1" applyAlignment="1" applyProtection="1">
      <alignment horizontal="left" vertical="top" wrapText="1"/>
      <protection locked="0"/>
    </xf>
    <xf numFmtId="165" fontId="7" fillId="3" borderId="13" xfId="0" applyNumberFormat="1" applyFont="1" applyFill="1" applyBorder="1" applyAlignment="1" applyProtection="1">
      <alignment horizontal="left" vertical="top" wrapText="1"/>
      <protection locked="0"/>
    </xf>
    <xf numFmtId="165" fontId="7" fillId="3" borderId="10" xfId="0" applyNumberFormat="1" applyFont="1" applyFill="1" applyBorder="1" applyAlignment="1" applyProtection="1">
      <alignment horizontal="left" vertical="top" wrapText="1"/>
      <protection locked="0"/>
    </xf>
    <xf numFmtId="165" fontId="7" fillId="3" borderId="0" xfId="0" applyNumberFormat="1" applyFont="1" applyFill="1" applyBorder="1" applyAlignment="1" applyProtection="1">
      <alignment horizontal="left" vertical="top" wrapText="1"/>
      <protection locked="0"/>
    </xf>
    <xf numFmtId="165" fontId="7" fillId="3" borderId="14" xfId="0" applyNumberFormat="1" applyFont="1" applyFill="1" applyBorder="1" applyAlignment="1" applyProtection="1">
      <alignment horizontal="left" vertical="top" wrapText="1"/>
      <protection locked="0"/>
    </xf>
    <xf numFmtId="165" fontId="7" fillId="3" borderId="11" xfId="0" applyNumberFormat="1" applyFont="1" applyFill="1" applyBorder="1" applyAlignment="1" applyProtection="1">
      <alignment horizontal="left" vertical="top" wrapText="1"/>
      <protection locked="0"/>
    </xf>
    <xf numFmtId="165" fontId="7" fillId="3" borderId="12" xfId="0" applyNumberFormat="1" applyFont="1" applyFill="1" applyBorder="1" applyAlignment="1" applyProtection="1">
      <alignment horizontal="left" vertical="top" wrapText="1"/>
      <protection locked="0"/>
    </xf>
    <xf numFmtId="165" fontId="7" fillId="3" borderId="15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1C3262"/>
      <color rgb="FFF2D131"/>
      <color rgb="FF79B9E9"/>
      <color rgb="FF9DC98D"/>
      <color rgb="FFF20000"/>
      <color rgb="FF74B25E"/>
      <color rgb="FFFFFFCC"/>
      <color rgb="FFCC6600"/>
      <color rgb="FF29385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6045936584898"/>
          <c:y val="0.17387718914098937"/>
          <c:w val="0.45915369943170026"/>
          <c:h val="0.79595816946425202"/>
        </c:manualLayout>
      </c:layout>
      <c:pieChart>
        <c:varyColors val="1"/>
        <c:ser>
          <c:idx val="1"/>
          <c:order val="0"/>
          <c:tx>
            <c:v>Material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AB70-461C-89B4-39047AAC87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AB70-461C-89B4-39047AAC87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AB70-461C-89B4-39047AAC87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AB70-461C-89B4-39047AAC87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AB70-461C-89B4-39047AAC87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AB70-461C-89B4-39047AAC87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AB70-461C-89B4-39047AAC87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AB70-461C-89B4-39047AAC87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AB70-461C-89B4-39047AAC87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B11-4526-9996-86733C56A44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BD7D-4A4C-9BD5-88AFA490398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D7D-4A4C-9BD5-88AFA490398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BD7D-4A4C-9BD5-88AFA490398B}"/>
              </c:ext>
            </c:extLst>
          </c:dPt>
          <c:dLbls>
            <c:dLbl>
              <c:idx val="0"/>
              <c:layout>
                <c:manualLayout>
                  <c:x val="6.1543221980069215E-2"/>
                  <c:y val="-2.07970025329663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B70-461C-89B4-39047AAC873C}"/>
                </c:ext>
              </c:extLst>
            </c:dLbl>
            <c:dLbl>
              <c:idx val="1"/>
              <c:layout>
                <c:manualLayout>
                  <c:x val="-7.4276970020618015E-4"/>
                  <c:y val="-0.107018940185533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B70-461C-89B4-39047AAC873C}"/>
                </c:ext>
              </c:extLst>
            </c:dLbl>
            <c:dLbl>
              <c:idx val="2"/>
              <c:layout>
                <c:manualLayout>
                  <c:x val="6.5023502852622872E-2"/>
                  <c:y val="7.9204924240739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B70-461C-89B4-39047AAC873C}"/>
                </c:ext>
              </c:extLst>
            </c:dLbl>
            <c:dLbl>
              <c:idx val="3"/>
              <c:layout>
                <c:manualLayout>
                  <c:x val="-7.5752494200341889E-3"/>
                  <c:y val="5.58466112184477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B70-461C-89B4-39047AAC873C}"/>
                </c:ext>
              </c:extLst>
            </c:dLbl>
            <c:dLbl>
              <c:idx val="4"/>
              <c:layout>
                <c:manualLayout>
                  <c:x val="-0.1287613706645174"/>
                  <c:y val="-3.15162766708781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B70-461C-89B4-39047AAC873C}"/>
                </c:ext>
              </c:extLst>
            </c:dLbl>
            <c:dLbl>
              <c:idx val="5"/>
              <c:layout>
                <c:manualLayout>
                  <c:x val="-9.0225009273641882E-3"/>
                  <c:y val="-4.69733598254113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B70-461C-89B4-39047AAC873C}"/>
                </c:ext>
              </c:extLst>
            </c:dLbl>
            <c:dLbl>
              <c:idx val="6"/>
              <c:layout>
                <c:manualLayout>
                  <c:x val="-0.16851948397571179"/>
                  <c:y val="0.108650472874731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B70-461C-89B4-39047AAC873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B70-461C-89B4-39047AAC873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B70-461C-89B4-39047AAC873C}"/>
                </c:ext>
              </c:extLst>
            </c:dLbl>
            <c:dLbl>
              <c:idx val="9"/>
              <c:layout>
                <c:manualLayout>
                  <c:x val="0.11507491589277222"/>
                  <c:y val="-2.20580018170958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B11-4526-9996-86733C56A44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D7D-4A4C-9BD5-88AFA490398B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D7D-4A4C-9BD5-88AFA490398B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D7D-4A4C-9BD5-88AFA490398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'3.Resultados'!$C$6:$C$18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B70-461C-89B4-39047AAC873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375DA71-93AE-4254-92C3-F8B355E5F253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E9236A10-8CBE-4EED-B114-50101A872EE5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B3B-4A52-AAD0-4D61195B93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F86FAB2-5929-4A9C-A16D-878C163457E2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6C3DE58D-48C6-4354-8CB7-3169E6B9B62E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B3B-4A52-AAD0-4D61195B93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A7BD82A-0355-4E1B-9ECA-0EE4CD0B1E54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27045DA9-ADA2-48D6-B715-4609A91FED64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B3B-4A52-AAD0-4D61195B93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533C54-AD2D-45D3-821B-2D6E3F7393A1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81B47348-35AD-44B7-88C4-3C1E18C45C14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B3B-4A52-AAD0-4D61195B93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4C3F265-E76D-43D1-A0D6-140D0BF5EE52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7EC9D6D4-10A6-44FA-8A2C-B6BCF90CF78B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B3B-4A52-AAD0-4D61195B93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34911D1-6627-4F68-B724-4399548BA405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BDB475E7-1321-4D79-90EF-60093C97CCA0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B3B-4A52-AAD0-4D61195B934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D55F565-5C11-4ED0-BADD-F51D1BD98C20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C5FC51E6-67C0-4DAF-B724-E5A381A791F1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B3B-4A52-AAD0-4D61195B934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CDA5722-70CF-4E03-A168-6558096547C7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A17322ED-0516-420C-88C0-E52E10BA366E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B3B-4A52-AAD0-4D61195B934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F81BD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'3.Resultados'!$C$57:$C$66</c15:sqref>
                  </c15:fullRef>
                </c:ext>
              </c:extLst>
              <c:f>'3.Resultados'!$C$57:$C$64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'3.Resultados'!$E$57:$E$66</c15:sqref>
                  </c15:fullRef>
                </c:ext>
              </c:extLst>
              <c:f>'3.Resultados'!$E$57:$E$64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'3.Resultados'!$B$57:$B$66</c15:f>
                <c15:dlblRangeCach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B3B-4A52-AAD0-4D61195B9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338774783"/>
        <c:axId val="1952797391"/>
      </c:barChart>
      <c:catAx>
        <c:axId val="338774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2797391"/>
        <c:crosses val="autoZero"/>
        <c:auto val="0"/>
        <c:lblAlgn val="ctr"/>
        <c:lblOffset val="100"/>
        <c:noMultiLvlLbl val="0"/>
      </c:catAx>
      <c:valAx>
        <c:axId val="1952797391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774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Cantidad de residuos recolectados por tipo</a:t>
            </a:r>
            <a:r>
              <a:rPr lang="es-CR" baseline="0"/>
              <a:t> de material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Cantidad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layout>
                <c:manualLayout>
                  <c:x val="3.1788081127813568E-2"/>
                  <c:y val="2.9758688319292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68-42A7-9E2F-321108F99A28}"/>
                </c:ext>
              </c:extLst>
            </c:dLbl>
            <c:dLbl>
              <c:idx val="2"/>
              <c:layout>
                <c:manualLayout>
                  <c:x val="1.3907285493418443E-2"/>
                  <c:y val="1.01186238370544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68-42A7-9E2F-321108F99A28}"/>
                </c:ext>
              </c:extLst>
            </c:dLbl>
            <c:dLbl>
              <c:idx val="3"/>
              <c:layout>
                <c:manualLayout>
                  <c:x val="1.9867550704883417E-2"/>
                  <c:y val="6.6830330734877321E-3"/>
                </c:manualLayout>
              </c:layout>
              <c:numFmt formatCode="General" sourceLinked="0"/>
              <c:spPr>
                <a:solidFill>
                  <a:srgbClr val="4F81BD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9600" tIns="18288" rIns="39600" bIns="18288" anchor="ctr" anchorCtr="0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15000"/>
                          <a:lumOff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4FCF-4DEB-A53E-03C7F6C1A376}"/>
                </c:ext>
              </c:extLst>
            </c:dLbl>
            <c:dLbl>
              <c:idx val="4"/>
              <c:layout>
                <c:manualLayout>
                  <c:x val="1.1920530422930021E-2"/>
                  <c:y val="1.5439462106148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68-42A7-9E2F-321108F99A28}"/>
                </c:ext>
              </c:extLst>
            </c:dLbl>
            <c:dLbl>
              <c:idx val="5"/>
              <c:layout>
                <c:manualLayout>
                  <c:x val="1.5894040563906794E-2"/>
                  <c:y val="7.45143135817593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68-42A7-9E2F-321108F99A28}"/>
                </c:ext>
              </c:extLst>
            </c:dLbl>
            <c:dLbl>
              <c:idx val="8"/>
              <c:layout>
                <c:manualLayout>
                  <c:x val="9.9337753524417448E-3"/>
                  <c:y val="2.2461162396198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68-42A7-9E2F-321108F99A28}"/>
                </c:ext>
              </c:extLst>
            </c:dLbl>
            <c:dLbl>
              <c:idx val="9"/>
              <c:layout>
                <c:manualLayout>
                  <c:x val="3.1788081127813443E-2"/>
                  <c:y val="-2.39520507428854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8-42A7-9E2F-321108F99A28}"/>
                </c:ext>
              </c:extLst>
            </c:dLbl>
            <c:numFmt formatCode="General" sourceLinked="0"/>
            <c:spPr>
              <a:solidFill>
                <a:srgbClr val="4F81BD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9600" tIns="19050" rIns="396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'3.Resultados'!$B$6:$B$18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F-4DEB-A53E-03C7F6C1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611991567"/>
        <c:axId val="620039279"/>
      </c:barChart>
      <c:barChart>
        <c:barDir val="col"/>
        <c:grouping val="clustered"/>
        <c:varyColors val="0"/>
        <c:ser>
          <c:idx val="1"/>
          <c:order val="1"/>
          <c:tx>
            <c:v>Peso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layout>
                <c:manualLayout>
                  <c:x val="-7.9470202819533972E-3"/>
                  <c:y val="-8.60214730067176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68-42A7-9E2F-321108F99A28}"/>
                </c:ext>
              </c:extLst>
            </c:dLbl>
            <c:dLbl>
              <c:idx val="2"/>
              <c:layout>
                <c:manualLayout>
                  <c:x val="-1.1920530422930094E-2"/>
                  <c:y val="-4.7789707225954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68-42A7-9E2F-321108F99A28}"/>
                </c:ext>
              </c:extLst>
            </c:dLbl>
            <c:dLbl>
              <c:idx val="4"/>
              <c:layout>
                <c:manualLayout>
                  <c:x val="-1.78807956343951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68-42A7-9E2F-321108F99A28}"/>
                </c:ext>
              </c:extLst>
            </c:dLbl>
            <c:dLbl>
              <c:idx val="5"/>
              <c:layout>
                <c:manualLayout>
                  <c:x val="-1.58940405639067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8-42A7-9E2F-321108F99A28}"/>
                </c:ext>
              </c:extLst>
            </c:dLbl>
            <c:dLbl>
              <c:idx val="6"/>
              <c:layout>
                <c:manualLayout>
                  <c:x val="-2.1854305775371913E-2"/>
                  <c:y val="-1.4336912167786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68-42A7-9E2F-321108F99A28}"/>
                </c:ext>
              </c:extLst>
            </c:dLbl>
            <c:dLbl>
              <c:idx val="7"/>
              <c:layout>
                <c:manualLayout>
                  <c:x val="-1.7880795634395215E-2"/>
                  <c:y val="-9.5579414451908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8-42A7-9E2F-321108F99A28}"/>
                </c:ext>
              </c:extLst>
            </c:dLbl>
            <c:dLbl>
              <c:idx val="8"/>
              <c:layout>
                <c:manualLayout>
                  <c:x val="-1.1920530422930094E-2"/>
                  <c:y val="-4.7789707225954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68-42A7-9E2F-321108F99A28}"/>
                </c:ext>
              </c:extLst>
            </c:dLbl>
            <c:dLbl>
              <c:idx val="9"/>
              <c:layout>
                <c:manualLayout>
                  <c:x val="-9.9337753524417448E-3"/>
                  <c:y val="-4.7789707225954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68-42A7-9E2F-321108F99A28}"/>
                </c:ext>
              </c:extLst>
            </c:dLbl>
            <c:spPr>
              <a:solidFill>
                <a:srgbClr val="C0504D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'3.Resultados'!$D$6:$D$18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A0-4DC0-96BC-C2DFCD31A11B}"/>
            </c:ext>
          </c:extLst>
        </c:ser>
        <c:ser>
          <c:idx val="2"/>
          <c:order val="2"/>
          <c:tx>
            <c:v>vacio</c:v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'3.Resultados'!$O$5:$O$18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02A0-4DC0-96BC-C2DFCD31A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-100"/>
        <c:axId val="1006992351"/>
        <c:axId val="867130431"/>
      </c:barChart>
      <c:catAx>
        <c:axId val="611991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0039279"/>
        <c:crosses val="autoZero"/>
        <c:auto val="1"/>
        <c:lblAlgn val="ctr"/>
        <c:lblOffset val="100"/>
        <c:noMultiLvlLbl val="0"/>
      </c:catAx>
      <c:valAx>
        <c:axId val="6200392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1"/>
                    </a:solidFill>
                  </a:rPr>
                  <a:t>Cantidad (unidades)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1991567"/>
        <c:crosses val="autoZero"/>
        <c:crossBetween val="between"/>
      </c:valAx>
      <c:valAx>
        <c:axId val="8671304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2"/>
                    </a:solidFill>
                  </a:rPr>
                  <a:t>Peso (gr)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06992351"/>
        <c:crosses val="max"/>
        <c:crossBetween val="between"/>
      </c:valAx>
      <c:catAx>
        <c:axId val="10069923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7130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98792118218883"/>
          <c:y val="0.18465563022195666"/>
          <c:w val="0.45915369943170026"/>
          <c:h val="0.79595816946425202"/>
        </c:manualLayout>
      </c:layout>
      <c:pieChart>
        <c:varyColors val="1"/>
        <c:ser>
          <c:idx val="0"/>
          <c:order val="0"/>
          <c:tx>
            <c:strRef>
              <c:f>'3.Resultados'!$P$73:$P$84</c:f>
              <c:strCache>
                <c:ptCount val="12"/>
                <c:pt idx="0">
                  <c:v>0,00%</c:v>
                </c:pt>
                <c:pt idx="10">
                  <c:v>Otras</c:v>
                </c:pt>
                <c:pt idx="11">
                  <c:v>Sin marca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9F53-4F24-86CB-8FE1ED4EF4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9F53-4F24-86CB-8FE1ED4EF4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9F53-4F24-86CB-8FE1ED4EF4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9F53-4F24-86CB-8FE1ED4EF4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9F53-4F24-86CB-8FE1ED4EF4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0-9F53-4F24-86CB-8FE1ED4EF4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592-47DF-898C-1C035EC518D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4043-4CA1-B548-CB90A79DC5CD}"/>
              </c:ext>
            </c:extLst>
          </c:dPt>
          <c:dLbls>
            <c:dLbl>
              <c:idx val="0"/>
              <c:layout>
                <c:manualLayout>
                  <c:x val="-0.15671570912138746"/>
                  <c:y val="-2.0421892513198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BF5B61-DF8C-42A8-8EEC-987CA059973F}" type="CELLRANGE">
                      <a:rPr lang="en-US"/>
                      <a:pPr>
                        <a:defRPr/>
                      </a:pPr>
                      <a:t>[ZELLBEREICH]</a:t>
                    </a:fld>
                    <a:endParaRPr lang="en-US" baseline="0"/>
                  </a:p>
                  <a:p>
                    <a:pPr>
                      <a:defRPr/>
                    </a:pPr>
                    <a:fld id="{70EEABA0-F9FA-4BCC-B73E-CA156BB1CEA2}" type="CATEGORYNAME">
                      <a:rPr lang="en-US"/>
                      <a:pPr>
                        <a:defRPr/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9F53-4F24-86CB-8FE1ED4EF471}"/>
                </c:ext>
              </c:extLst>
            </c:dLbl>
            <c:dLbl>
              <c:idx val="1"/>
              <c:layout>
                <c:manualLayout>
                  <c:x val="-0.10624238709399467"/>
                  <c:y val="-6.47781479978974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70488E-C74D-4923-895E-355038096768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C0C837A6-CC21-452F-A5FD-96116EFE8EE3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9F53-4F24-86CB-8FE1ED4EF471}"/>
                </c:ext>
              </c:extLst>
            </c:dLbl>
            <c:dLbl>
              <c:idx val="2"/>
              <c:layout>
                <c:manualLayout>
                  <c:x val="-3.283079994098978E-2"/>
                  <c:y val="-6.2656690526344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C2B13E8-5864-450B-BDBB-868DB9DD0ABB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113E1ABC-9D2E-4843-A4FC-CFC4483E6CAC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9F53-4F24-86CB-8FE1ED4EF471}"/>
                </c:ext>
              </c:extLst>
            </c:dLbl>
            <c:dLbl>
              <c:idx val="3"/>
              <c:layout>
                <c:manualLayout>
                  <c:x val="5.3573316935802882E-2"/>
                  <c:y val="-8.79379342848914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F22A05-8C68-40DB-8D79-2990225EEEF6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0E6149BF-0EFA-45B8-A160-BF720977BC93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9F53-4F24-86CB-8FE1ED4EF471}"/>
                </c:ext>
              </c:extLst>
            </c:dLbl>
            <c:dLbl>
              <c:idx val="4"/>
              <c:layout>
                <c:manualLayout>
                  <c:x val="0.11596879247071357"/>
                  <c:y val="-7.58128953155933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15EA3CB-1FD2-4664-AC86-780591326200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57F617AA-8140-437F-AADF-0767BD8E6242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9F53-4F24-86CB-8FE1ED4EF471}"/>
                </c:ext>
              </c:extLst>
            </c:dLbl>
            <c:dLbl>
              <c:idx val="5"/>
              <c:layout>
                <c:manualLayout>
                  <c:x val="0.13649524328008053"/>
                  <c:y val="1.26710334912473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0B1074-171C-48D7-A477-CA53B84FFD13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70BA3507-AF06-49CE-B98A-569D12AE2858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9F53-4F24-86CB-8FE1ED4EF471}"/>
                </c:ext>
              </c:extLst>
            </c:dLbl>
            <c:dLbl>
              <c:idx val="6"/>
              <c:layout>
                <c:manualLayout>
                  <c:x val="6.5213801080722514E-2"/>
                  <c:y val="8.72241808243329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F1446F-1DA6-47BA-9C33-29600B12CCEE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1CF7A051-88C6-45EC-9B05-B45019982AB7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592-47DF-898C-1C035EC518D3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A4E050-9E68-4858-B3A4-F76B69D6DAAC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D76A21B8-1AAB-4FA5-8B41-C6A40F21FA78}" type="CATEGORYNAM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043-4CA1-B548-CB90A79DC5C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'3.Resultados'!$P$73:$P$84</c15:sqref>
                  </c15:fullRef>
                </c:ext>
              </c:extLst>
              <c:f>('3.Resultados'!$P$73:$P$78,'3.Resultados'!$P$83:$P$84)</c:f>
              <c:strCache>
                <c:ptCount val="8"/>
                <c:pt idx="0">
                  <c:v>0,00%</c:v>
                </c:pt>
                <c:pt idx="6">
                  <c:v>Otras</c:v>
                </c:pt>
                <c:pt idx="7">
                  <c:v>Sin marca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'3.Resultados'!$R$73:$R$84</c15:sqref>
                  </c15:fullRef>
                </c:ext>
              </c:extLst>
              <c:f>('3.Resultados'!$R$73:$R$78,'3.Resultados'!$R$83:$R$84)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'3.Resultados'!$R$73:$R$84</c15:f>
                <c15:dlblRangeCache>
                  <c:ptCount val="12"/>
                  <c:pt idx="0">
                    <c:v>#DIV/0!</c:v>
                  </c:pt>
                  <c:pt idx="1">
                    <c:v>#DIV/0!</c:v>
                  </c:pt>
                  <c:pt idx="2">
                    <c:v>#DIV/0!</c:v>
                  </c:pt>
                  <c:pt idx="3">
                    <c:v>#DIV/0!</c:v>
                  </c:pt>
                  <c:pt idx="4">
                    <c:v>#DIV/0!</c:v>
                  </c:pt>
                  <c:pt idx="5">
                    <c:v>#DIV/0!</c:v>
                  </c:pt>
                  <c:pt idx="6">
                    <c:v>#DIV/0!</c:v>
                  </c:pt>
                  <c:pt idx="7">
                    <c:v>#DIV/0!</c:v>
                  </c:pt>
                  <c:pt idx="8">
                    <c:v>#DIV/0!</c:v>
                  </c:pt>
                  <c:pt idx="9">
                    <c:v>#DIV/0!</c:v>
                  </c:pt>
                  <c:pt idx="10">
                    <c:v>#DIV/0!</c:v>
                  </c:pt>
                  <c:pt idx="11">
                    <c:v>#DIV/0!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'3.Resultados'!$R$79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'3.Resultados'!$R$80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'3.Resultados'!$R$81</c15:sqref>
                  <c15:spPr xmlns:c15="http://schemas.microsoft.com/office/drawing/2012/chart"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'3.Resultados'!$R$82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A-9F53-4F24-86CB-8FE1ED4EF471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20601851851851852"/>
          <c:w val="0.46388888888888891"/>
          <c:h val="0.773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C62-4AF0-96D4-6C963DEEFE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C62-4AF0-96D4-6C963DEEFE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C62-4AF0-96D4-6C963DEEFE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C62-4AF0-96D4-6C963DEEFE1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C62-4AF0-96D4-6C963DEEFE1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C62-4AF0-96D4-6C963DEEFE1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C62-4AF0-96D4-6C963DEEFE1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C62-4AF0-96D4-6C963DEEFE1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62-4AF0-96D4-6C963DEEFE1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62-4AF0-96D4-6C963DEEFE16}"/>
                </c:ext>
              </c:extLst>
            </c:dLbl>
            <c:dLbl>
              <c:idx val="2"/>
              <c:layout>
                <c:manualLayout>
                  <c:x val="-7.6800736271602416E-2"/>
                  <c:y val="8.412294905067200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62-4AF0-96D4-6C963DEEFE16}"/>
                </c:ext>
              </c:extLst>
            </c:dLbl>
            <c:dLbl>
              <c:idx val="3"/>
              <c:layout>
                <c:manualLayout>
                  <c:x val="-7.2963779527559058E-2"/>
                  <c:y val="-5.3069550892391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62-4AF0-96D4-6C963DEEFE16}"/>
                </c:ext>
              </c:extLst>
            </c:dLbl>
            <c:dLbl>
              <c:idx val="4"/>
              <c:layout>
                <c:manualLayout>
                  <c:x val="-1.9508088761632108E-2"/>
                  <c:y val="-9.86245123759181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62-4AF0-96D4-6C963DEEFE16}"/>
                </c:ext>
              </c:extLst>
            </c:dLbl>
            <c:dLbl>
              <c:idx val="5"/>
              <c:layout>
                <c:manualLayout>
                  <c:x val="2.6852152571837613E-2"/>
                  <c:y val="-0.104205686534580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62-4AF0-96D4-6C963DEEFE16}"/>
                </c:ext>
              </c:extLst>
            </c:dLbl>
            <c:dLbl>
              <c:idx val="6"/>
              <c:layout>
                <c:manualLayout>
                  <c:x val="9.4950158502914411E-2"/>
                  <c:y val="-8.4063571973151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62-4AF0-96D4-6C963DEEFE16}"/>
                </c:ext>
              </c:extLst>
            </c:dLbl>
            <c:dLbl>
              <c:idx val="7"/>
              <c:layout>
                <c:manualLayout>
                  <c:x val="0.14285640658554036"/>
                  <c:y val="-2.25730500730419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62-4AF0-96D4-6C963DEEFE1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'3.Resultados'!$B$130:$B$139</c15:sqref>
                  </c15:fullRef>
                </c:ext>
              </c:extLst>
              <c:f>'3.Resultados'!$B$130:$B$137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'3.Resultados'!$D$130:$D$139</c15:sqref>
                  </c15:fullRef>
                </c:ext>
              </c:extLst>
              <c:f>'3.Resultados'!$D$130:$D$137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AC62-4AF0-96D4-6C963DEEFE1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98792118218883"/>
          <c:y val="5.1721523556693197E-2"/>
          <c:w val="0.45915369943170026"/>
          <c:h val="0.79595816946425202"/>
        </c:manualLayout>
      </c:layout>
      <c:pieChart>
        <c:varyColors val="1"/>
        <c:ser>
          <c:idx val="0"/>
          <c:order val="0"/>
          <c:tx>
            <c:strRef>
              <c:f>'3.Resultados'!$P$73:$P$83</c:f>
              <c:strCache>
                <c:ptCount val="11"/>
                <c:pt idx="0">
                  <c:v>0,00%</c:v>
                </c:pt>
                <c:pt idx="10">
                  <c:v>Otras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C66-4348-89DB-4F8FBEA718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C66-4348-89DB-4F8FBEA718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C66-4348-89DB-4F8FBEA718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C66-4348-89DB-4F8FBEA718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C66-4348-89DB-4F8FBEA718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C66-4348-89DB-4F8FBEA7188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C66-4348-89DB-4F8FBEA7188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6C66-4348-89DB-4F8FBEA7188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6C66-4348-89DB-4F8FBEA7188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6C66-4348-89DB-4F8FBEA7188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C66-4348-89DB-4F8FBEA7188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C66-4348-89DB-4F8FBEA718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6-4348-89DB-4F8FBEA718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66-4348-89DB-4F8FBEA7188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66-4348-89DB-4F8FBEA7188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66-4348-89DB-4F8FBEA7188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66-4348-89DB-4F8FBEA7188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66-4348-89DB-4F8FBEA7188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66-4348-89DB-4F8FBEA7188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66-4348-89DB-4F8FBEA7188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66-4348-89DB-4F8FBEA7188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66-4348-89DB-4F8FBEA7188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66-4348-89DB-4F8FBEA7188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'3.Resultados'!$P$73:$P$83</c:f>
              <c:strCache>
                <c:ptCount val="11"/>
                <c:pt idx="0">
                  <c:v>0,00%</c:v>
                </c:pt>
                <c:pt idx="10">
                  <c:v>Otras</c:v>
                </c:pt>
              </c:strCache>
            </c:strRef>
          </c:cat>
          <c:val>
            <c:numRef>
              <c:f>'3.Resultados'!$S$73:$S$83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C66-4348-89DB-4F8FBEA71886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6045936584898"/>
          <c:y val="0.17387718914098937"/>
          <c:w val="0.45915369943170026"/>
          <c:h val="0.79595816946425202"/>
        </c:manualLayout>
      </c:layout>
      <c:pieChart>
        <c:varyColors val="1"/>
        <c:ser>
          <c:idx val="1"/>
          <c:order val="0"/>
          <c:tx>
            <c:v>Peso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970-40F9-85DB-2E60C52D78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970-40F9-85DB-2E60C52D78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970-40F9-85DB-2E60C52D78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970-40F9-85DB-2E60C52D78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970-40F9-85DB-2E60C52D78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970-40F9-85DB-2E60C52D78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970-40F9-85DB-2E60C52D785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970-40F9-85DB-2E60C52D785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970-40F9-85DB-2E60C52D785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970-40F9-85DB-2E60C52D785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DF15-43B0-9E40-B0CA51B29A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F15-43B0-9E40-B0CA51B29A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DF15-43B0-9E40-B0CA51B29A72}"/>
              </c:ext>
            </c:extLst>
          </c:dPt>
          <c:dLbls>
            <c:dLbl>
              <c:idx val="0"/>
              <c:layout>
                <c:manualLayout>
                  <c:x val="9.4941505465625742E-2"/>
                  <c:y val="-3.58554323551816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70-40F9-85DB-2E60C52D785F}"/>
                </c:ext>
              </c:extLst>
            </c:dLbl>
            <c:dLbl>
              <c:idx val="1"/>
              <c:layout>
                <c:manualLayout>
                  <c:x val="-1.1919542435790482E-2"/>
                  <c:y val="-9.13876012282330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70-40F9-85DB-2E60C52D785F}"/>
                </c:ext>
              </c:extLst>
            </c:dLbl>
            <c:dLbl>
              <c:idx val="2"/>
              <c:layout>
                <c:manualLayout>
                  <c:x val="5.8317471072589097E-2"/>
                  <c:y val="-3.61663652802906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70-40F9-85DB-2E60C52D785F}"/>
                </c:ext>
              </c:extLst>
            </c:dLbl>
            <c:dLbl>
              <c:idx val="3"/>
              <c:layout>
                <c:manualLayout>
                  <c:x val="-0.14172832059783097"/>
                  <c:y val="5.21416281500064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70-40F9-85DB-2E60C52D785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70-40F9-85DB-2E60C52D785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70-40F9-85DB-2E60C52D785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70-40F9-85DB-2E60C52D785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70-40F9-85DB-2E60C52D785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70-40F9-85DB-2E60C52D785F}"/>
                </c:ext>
              </c:extLst>
            </c:dLbl>
            <c:dLbl>
              <c:idx val="9"/>
              <c:layout>
                <c:manualLayout>
                  <c:x val="0.13072232688268062"/>
                  <c:y val="5.295863964191811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70-40F9-85DB-2E60C52D785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15-43B0-9E40-B0CA51B29A7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15-43B0-9E40-B0CA51B29A72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15-43B0-9E40-B0CA51B29A7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'3.Resultados'!$E$6:$E$18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970-40F9-85DB-2E60C52D785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$B$4" max="30000" page="10" val="0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checked="Checked" firstButton="1" fmlaLink="$Q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svg"/><Relationship Id="rId13" Type="http://schemas.openxmlformats.org/officeDocument/2006/relationships/image" Target="../media/image17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12" Type="http://schemas.openxmlformats.org/officeDocument/2006/relationships/image" Target="../media/image16.svg"/><Relationship Id="rId2" Type="http://schemas.openxmlformats.org/officeDocument/2006/relationships/image" Target="../media/image6.svg"/><Relationship Id="rId1" Type="http://schemas.openxmlformats.org/officeDocument/2006/relationships/image" Target="../media/image5.png"/><Relationship Id="rId6" Type="http://schemas.openxmlformats.org/officeDocument/2006/relationships/image" Target="../media/image10.sv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0" Type="http://schemas.openxmlformats.org/officeDocument/2006/relationships/image" Target="../media/image14.svg"/><Relationship Id="rId4" Type="http://schemas.openxmlformats.org/officeDocument/2006/relationships/image" Target="../media/image8.svg"/><Relationship Id="rId9" Type="http://schemas.openxmlformats.org/officeDocument/2006/relationships/image" Target="../media/image13.png"/><Relationship Id="rId14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2</xdr:row>
      <xdr:rowOff>28519</xdr:rowOff>
    </xdr:from>
    <xdr:ext cx="2514600" cy="61918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0" t="40714" r="52131" b="-4285"/>
        <a:stretch/>
      </xdr:blipFill>
      <xdr:spPr bwMode="auto">
        <a:xfrm>
          <a:off x="4171950" y="409519"/>
          <a:ext cx="2514600" cy="6191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666750</xdr:colOff>
      <xdr:row>0</xdr:row>
      <xdr:rowOff>133350</xdr:rowOff>
    </xdr:from>
    <xdr:ext cx="2514599" cy="121394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" y="133350"/>
          <a:ext cx="2514599" cy="1213948"/>
        </a:xfrm>
        <a:prstGeom prst="rect">
          <a:avLst/>
        </a:prstGeom>
      </xdr:spPr>
    </xdr:pic>
    <xdr:clientData/>
  </xdr:oneCellAnchor>
  <xdr:oneCellAnchor>
    <xdr:from>
      <xdr:col>9</xdr:col>
      <xdr:colOff>121921</xdr:colOff>
      <xdr:row>2</xdr:row>
      <xdr:rowOff>5514</xdr:rowOff>
    </xdr:from>
    <xdr:ext cx="1413994" cy="657783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79921" y="386514"/>
          <a:ext cx="1413994" cy="657783"/>
        </a:xfrm>
        <a:prstGeom prst="rect">
          <a:avLst/>
        </a:prstGeom>
      </xdr:spPr>
    </xdr:pic>
    <xdr:clientData/>
  </xdr:oneCellAnchor>
  <xdr:oneCellAnchor>
    <xdr:from>
      <xdr:col>11</xdr:col>
      <xdr:colOff>470306</xdr:colOff>
      <xdr:row>2</xdr:row>
      <xdr:rowOff>46450</xdr:rowOff>
    </xdr:from>
    <xdr:ext cx="1372401" cy="56505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52306" y="427450"/>
          <a:ext cx="1372401" cy="5650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</xdr:row>
          <xdr:rowOff>9525</xdr:rowOff>
        </xdr:from>
        <xdr:to>
          <xdr:col>2</xdr:col>
          <xdr:colOff>381000</xdr:colOff>
          <xdr:row>3</xdr:row>
          <xdr:rowOff>180975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246063</xdr:colOff>
      <xdr:row>1</xdr:row>
      <xdr:rowOff>41275</xdr:rowOff>
    </xdr:from>
    <xdr:to>
      <xdr:col>5</xdr:col>
      <xdr:colOff>36513</xdr:colOff>
      <xdr:row>4</xdr:row>
      <xdr:rowOff>67310</xdr:rowOff>
    </xdr:to>
    <xdr:pic>
      <xdr:nvPicPr>
        <xdr:cNvPr id="97" name="Graphic 1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1877" t="17899" r="12427" b="20879"/>
        <a:stretch/>
      </xdr:blipFill>
      <xdr:spPr bwMode="auto">
        <a:xfrm>
          <a:off x="2730501" y="247650"/>
          <a:ext cx="1314450" cy="5994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285750</xdr:colOff>
      <xdr:row>7</xdr:row>
      <xdr:rowOff>171451</xdr:rowOff>
    </xdr:from>
    <xdr:to>
      <xdr:col>7</xdr:col>
      <xdr:colOff>533399</xdr:colOff>
      <xdr:row>9</xdr:row>
      <xdr:rowOff>38100</xdr:rowOff>
    </xdr:to>
    <xdr:pic>
      <xdr:nvPicPr>
        <xdr:cNvPr id="2084" name="Gráfico 2083" descr="Sol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819775" y="1524001"/>
          <a:ext cx="247649" cy="247649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11</xdr:row>
      <xdr:rowOff>45225</xdr:rowOff>
    </xdr:from>
    <xdr:to>
      <xdr:col>7</xdr:col>
      <xdr:colOff>560070</xdr:colOff>
      <xdr:row>12</xdr:row>
      <xdr:rowOff>136665</xdr:rowOff>
    </xdr:to>
    <xdr:pic>
      <xdr:nvPicPr>
        <xdr:cNvPr id="2086" name="Gráfico 2085" descr="Nube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810250" y="21597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7</xdr:col>
      <xdr:colOff>300001</xdr:colOff>
      <xdr:row>9</xdr:row>
      <xdr:rowOff>99976</xdr:rowOff>
    </xdr:from>
    <xdr:to>
      <xdr:col>7</xdr:col>
      <xdr:colOff>571501</xdr:colOff>
      <xdr:row>10</xdr:row>
      <xdr:rowOff>179071</xdr:rowOff>
    </xdr:to>
    <xdr:pic>
      <xdr:nvPicPr>
        <xdr:cNvPr id="2088" name="Gráfico 2087" descr="Parcialmente soleado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834026" y="1833526"/>
          <a:ext cx="271500" cy="271500"/>
        </a:xfrm>
        <a:prstGeom prst="rect">
          <a:avLst/>
        </a:prstGeom>
      </xdr:spPr>
    </xdr:pic>
    <xdr:clientData/>
  </xdr:twoCellAnchor>
  <xdr:twoCellAnchor editAs="oneCell">
    <xdr:from>
      <xdr:col>8</xdr:col>
      <xdr:colOff>604725</xdr:colOff>
      <xdr:row>9</xdr:row>
      <xdr:rowOff>116626</xdr:rowOff>
    </xdr:from>
    <xdr:to>
      <xdr:col>9</xdr:col>
      <xdr:colOff>205741</xdr:colOff>
      <xdr:row>11</xdr:row>
      <xdr:rowOff>98642</xdr:rowOff>
    </xdr:to>
    <xdr:pic>
      <xdr:nvPicPr>
        <xdr:cNvPr id="2090" name="Gráfico 2089" descr="Relámpagos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6900750" y="1850176"/>
          <a:ext cx="366826" cy="366826"/>
        </a:xfrm>
        <a:prstGeom prst="rect">
          <a:avLst/>
        </a:prstGeom>
      </xdr:spPr>
    </xdr:pic>
    <xdr:clientData/>
  </xdr:twoCellAnchor>
  <xdr:twoCellAnchor editAs="oneCell">
    <xdr:from>
      <xdr:col>8</xdr:col>
      <xdr:colOff>609450</xdr:colOff>
      <xdr:row>7</xdr:row>
      <xdr:rowOff>142800</xdr:rowOff>
    </xdr:from>
    <xdr:to>
      <xdr:col>9</xdr:col>
      <xdr:colOff>190500</xdr:colOff>
      <xdr:row>9</xdr:row>
      <xdr:rowOff>102945</xdr:rowOff>
    </xdr:to>
    <xdr:pic>
      <xdr:nvPicPr>
        <xdr:cNvPr id="2092" name="Gráfico 2091" descr="Lluvia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905475" y="1495350"/>
          <a:ext cx="343050" cy="343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9</xdr:col>
          <xdr:colOff>314325</xdr:colOff>
          <xdr:row>13</xdr:row>
          <xdr:rowOff>0</xdr:rowOff>
        </xdr:to>
        <xdr:sp macro="" textlink="">
          <xdr:nvSpPr>
            <xdr:cNvPr id="2079" name="Group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161925</xdr:rowOff>
        </xdr:from>
        <xdr:to>
          <xdr:col>7</xdr:col>
          <xdr:colOff>304800</xdr:colOff>
          <xdr:row>9</xdr:row>
          <xdr:rowOff>19050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</xdr:row>
          <xdr:rowOff>123825</xdr:rowOff>
        </xdr:from>
        <xdr:to>
          <xdr:col>7</xdr:col>
          <xdr:colOff>314325</xdr:colOff>
          <xdr:row>10</xdr:row>
          <xdr:rowOff>171450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11</xdr:row>
          <xdr:rowOff>66675</xdr:rowOff>
        </xdr:from>
        <xdr:to>
          <xdr:col>7</xdr:col>
          <xdr:colOff>314325</xdr:colOff>
          <xdr:row>12</xdr:row>
          <xdr:rowOff>114300</xdr:rowOff>
        </xdr:to>
        <xdr:sp macro="" textlink="">
          <xdr:nvSpPr>
            <xdr:cNvPr id="2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7</xdr:row>
          <xdr:rowOff>161925</xdr:rowOff>
        </xdr:from>
        <xdr:to>
          <xdr:col>8</xdr:col>
          <xdr:colOff>619125</xdr:colOff>
          <xdr:row>9</xdr:row>
          <xdr:rowOff>19050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9</xdr:row>
          <xdr:rowOff>133350</xdr:rowOff>
        </xdr:from>
        <xdr:to>
          <xdr:col>8</xdr:col>
          <xdr:colOff>619125</xdr:colOff>
          <xdr:row>10</xdr:row>
          <xdr:rowOff>180975</xdr:rowOff>
        </xdr:to>
        <xdr:sp macro="" textlink="">
          <xdr:nvSpPr>
            <xdr:cNvPr id="3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5</xdr:col>
      <xdr:colOff>117475</xdr:colOff>
      <xdr:row>1</xdr:row>
      <xdr:rowOff>141286</xdr:rowOff>
    </xdr:from>
    <xdr:to>
      <xdr:col>5</xdr:col>
      <xdr:colOff>639445</xdr:colOff>
      <xdr:row>4</xdr:row>
      <xdr:rowOff>97471</xdr:rowOff>
    </xdr:to>
    <xdr:pic>
      <xdr:nvPicPr>
        <xdr:cNvPr id="18" name="Imagen 17" descr="🇨🇷 Bandera: Costa Rica Emoji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5913" y="347661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201084</xdr:colOff>
      <xdr:row>1</xdr:row>
      <xdr:rowOff>105833</xdr:rowOff>
    </xdr:from>
    <xdr:to>
      <xdr:col>17</xdr:col>
      <xdr:colOff>274899</xdr:colOff>
      <xdr:row>4</xdr:row>
      <xdr:rowOff>74082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8167" y="317500"/>
          <a:ext cx="2357910" cy="539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29632</xdr:rowOff>
    </xdr:from>
    <xdr:to>
      <xdr:col>6</xdr:col>
      <xdr:colOff>593727</xdr:colOff>
      <xdr:row>34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756711</xdr:colOff>
      <xdr:row>53</xdr:row>
      <xdr:rowOff>57151</xdr:rowOff>
    </xdr:from>
    <xdr:to>
      <xdr:col>13</xdr:col>
      <xdr:colOff>52920</xdr:colOff>
      <xdr:row>66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761999</xdr:colOff>
      <xdr:row>2</xdr:row>
      <xdr:rowOff>79375</xdr:rowOff>
    </xdr:from>
    <xdr:to>
      <xdr:col>13</xdr:col>
      <xdr:colOff>740832</xdr:colOff>
      <xdr:row>19</xdr:row>
      <xdr:rowOff>53976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10584</xdr:colOff>
      <xdr:row>103</xdr:row>
      <xdr:rowOff>31740</xdr:rowOff>
    </xdr:from>
    <xdr:to>
      <xdr:col>13</xdr:col>
      <xdr:colOff>42336</xdr:colOff>
      <xdr:row>121</xdr:row>
      <xdr:rowOff>137574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37041</xdr:colOff>
      <xdr:row>129</xdr:row>
      <xdr:rowOff>9525</xdr:rowOff>
    </xdr:from>
    <xdr:to>
      <xdr:col>13</xdr:col>
      <xdr:colOff>52916</xdr:colOff>
      <xdr:row>148</xdr:row>
      <xdr:rowOff>78317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10583</xdr:colOff>
      <xdr:row>72</xdr:row>
      <xdr:rowOff>31753</xdr:rowOff>
    </xdr:from>
    <xdr:to>
      <xdr:col>13</xdr:col>
      <xdr:colOff>42335</xdr:colOff>
      <xdr:row>90</xdr:row>
      <xdr:rowOff>137587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742950</xdr:colOff>
      <xdr:row>22</xdr:row>
      <xdr:rowOff>0</xdr:rowOff>
    </xdr:from>
    <xdr:to>
      <xdr:col>15</xdr:col>
      <xdr:colOff>12702</xdr:colOff>
      <xdr:row>33</xdr:row>
      <xdr:rowOff>303743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A24C-614A-4290-AD1D-B6D2FFF045C9}">
  <dimension ref="B8:O18"/>
  <sheetViews>
    <sheetView zoomScaleNormal="100" workbookViewId="0">
      <selection activeCell="K22" sqref="K22:K23"/>
    </sheetView>
  </sheetViews>
  <sheetFormatPr baseColWidth="10" defaultColWidth="11.42578125" defaultRowHeight="15" x14ac:dyDescent="0.25"/>
  <cols>
    <col min="1" max="16384" width="11.42578125" style="36"/>
  </cols>
  <sheetData>
    <row r="8" spans="2:15" ht="23.25" x14ac:dyDescent="0.25">
      <c r="B8" s="133" t="s">
        <v>214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10" spans="2:15" ht="21" x14ac:dyDescent="0.35">
      <c r="B10" s="134" t="s">
        <v>213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09" t="s">
        <v>219</v>
      </c>
    </row>
    <row r="12" spans="2:15" ht="48" customHeight="1" x14ac:dyDescent="0.25">
      <c r="B12" s="136" t="s">
        <v>215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2:15" x14ac:dyDescent="0.25">
      <c r="B13" s="36" t="s">
        <v>212</v>
      </c>
    </row>
    <row r="14" spans="2:15" x14ac:dyDescent="0.25">
      <c r="C14" s="36" t="s">
        <v>216</v>
      </c>
    </row>
    <row r="15" spans="2:15" x14ac:dyDescent="0.25">
      <c r="C15" s="36" t="s">
        <v>217</v>
      </c>
    </row>
    <row r="16" spans="2:15" x14ac:dyDescent="0.25">
      <c r="C16" s="36" t="s">
        <v>218</v>
      </c>
    </row>
    <row r="18" spans="2:14" ht="39" customHeight="1" x14ac:dyDescent="0.25">
      <c r="B18" s="135" t="s">
        <v>220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</sheetData>
  <sheetProtection selectLockedCells="1"/>
  <mergeCells count="4">
    <mergeCell ref="B8:N8"/>
    <mergeCell ref="B10:N10"/>
    <mergeCell ref="B18:N18"/>
    <mergeCell ref="B12:N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4AD4-C7A9-4037-A585-BEF0B0FE0DA3}">
  <sheetPr codeName="Hoja1"/>
  <dimension ref="A1:R31"/>
  <sheetViews>
    <sheetView zoomScale="90" zoomScaleNormal="90" workbookViewId="0">
      <selection activeCell="K9" sqref="K9:O13"/>
    </sheetView>
  </sheetViews>
  <sheetFormatPr baseColWidth="10" defaultColWidth="11.42578125" defaultRowHeight="15" x14ac:dyDescent="0.25"/>
  <cols>
    <col min="1" max="1" width="14.28515625" style="1" customWidth="1"/>
    <col min="2" max="2" width="11.5703125" style="1" customWidth="1"/>
    <col min="3" max="12" width="11.42578125" style="1"/>
    <col min="13" max="13" width="11.42578125" style="1" customWidth="1"/>
    <col min="14" max="16" width="11.42578125" style="1"/>
    <col min="17" max="17" width="11.42578125" style="1" hidden="1" customWidth="1"/>
    <col min="18" max="18" width="11.42578125" style="1" customWidth="1"/>
    <col min="19" max="16384" width="11.42578125" style="1"/>
  </cols>
  <sheetData>
    <row r="1" spans="1:18" s="127" customFormat="1" ht="16.5" x14ac:dyDescent="0.3">
      <c r="A1" s="126" t="s">
        <v>23</v>
      </c>
      <c r="E1" s="128"/>
    </row>
    <row r="2" spans="1:18" x14ac:dyDescent="0.25">
      <c r="A2" s="2"/>
      <c r="E2" s="5"/>
      <c r="F2" s="26"/>
      <c r="M2" s="27" t="s">
        <v>59</v>
      </c>
    </row>
    <row r="3" spans="1:18" x14ac:dyDescent="0.25">
      <c r="A3" s="6" t="s">
        <v>3</v>
      </c>
      <c r="B3" s="137"/>
      <c r="C3" s="137"/>
      <c r="E3" s="7"/>
      <c r="R3" s="8"/>
    </row>
    <row r="4" spans="1:18" x14ac:dyDescent="0.25">
      <c r="A4" s="6" t="s">
        <v>9</v>
      </c>
      <c r="B4" s="100">
        <v>0</v>
      </c>
      <c r="E4" s="7"/>
      <c r="H4"/>
      <c r="R4" s="8"/>
    </row>
    <row r="5" spans="1:18" x14ac:dyDescent="0.25">
      <c r="A5" s="9"/>
      <c r="B5" s="9"/>
      <c r="E5" s="7"/>
      <c r="R5" s="8"/>
    </row>
    <row r="6" spans="1:18" s="3" customFormat="1" x14ac:dyDescent="0.25">
      <c r="A6" s="4" t="s">
        <v>24</v>
      </c>
    </row>
    <row r="8" spans="1:18" x14ac:dyDescent="0.25">
      <c r="A8" s="6" t="s">
        <v>4</v>
      </c>
      <c r="B8" s="108"/>
      <c r="D8" s="150" t="s">
        <v>10</v>
      </c>
      <c r="E8" s="150"/>
      <c r="F8" s="150"/>
      <c r="H8" s="15" t="s">
        <v>18</v>
      </c>
      <c r="I8" s="14"/>
      <c r="J8" s="14"/>
      <c r="K8" s="17" t="s">
        <v>19</v>
      </c>
      <c r="L8" s="16"/>
      <c r="M8" s="16"/>
      <c r="N8" s="16"/>
      <c r="O8" s="18"/>
      <c r="Q8" s="38">
        <v>1</v>
      </c>
    </row>
    <row r="9" spans="1:18" x14ac:dyDescent="0.25">
      <c r="A9" s="6" t="s">
        <v>8</v>
      </c>
      <c r="B9" s="107"/>
      <c r="D9" s="149" t="s">
        <v>11</v>
      </c>
      <c r="E9" s="150" t="s">
        <v>6</v>
      </c>
      <c r="F9" s="150"/>
      <c r="H9" s="14"/>
      <c r="I9" s="14"/>
      <c r="J9" s="14"/>
      <c r="K9" s="140"/>
      <c r="L9" s="141"/>
      <c r="M9" s="141"/>
      <c r="N9" s="141"/>
      <c r="O9" s="142"/>
    </row>
    <row r="10" spans="1:18" x14ac:dyDescent="0.25">
      <c r="A10" s="6" t="s">
        <v>7</v>
      </c>
      <c r="B10" s="107"/>
      <c r="D10" s="149"/>
      <c r="E10" s="10" t="s">
        <v>14</v>
      </c>
      <c r="F10" s="10" t="s">
        <v>15</v>
      </c>
      <c r="H10" s="14"/>
      <c r="I10" s="14"/>
      <c r="J10" s="14"/>
      <c r="K10" s="143"/>
      <c r="L10" s="144"/>
      <c r="M10" s="144"/>
      <c r="N10" s="144"/>
      <c r="O10" s="145"/>
    </row>
    <row r="11" spans="1:18" x14ac:dyDescent="0.25">
      <c r="A11" s="11"/>
      <c r="D11" s="103"/>
      <c r="E11" s="105"/>
      <c r="F11" s="105"/>
      <c r="H11" s="14"/>
      <c r="I11" s="14"/>
      <c r="J11" s="14"/>
      <c r="K11" s="143"/>
      <c r="L11" s="144"/>
      <c r="M11" s="144"/>
      <c r="N11" s="144"/>
      <c r="O11" s="145"/>
    </row>
    <row r="12" spans="1:18" x14ac:dyDescent="0.25">
      <c r="A12" s="6" t="s">
        <v>12</v>
      </c>
      <c r="B12" s="106"/>
      <c r="D12" s="45"/>
      <c r="E12" s="105"/>
      <c r="F12" s="105"/>
      <c r="G12" s="36"/>
      <c r="H12" s="14"/>
      <c r="I12" s="14"/>
      <c r="J12" s="14"/>
      <c r="K12" s="143"/>
      <c r="L12" s="144"/>
      <c r="M12" s="144"/>
      <c r="N12" s="144"/>
      <c r="O12" s="145"/>
    </row>
    <row r="13" spans="1:18" x14ac:dyDescent="0.25">
      <c r="A13" s="12"/>
      <c r="D13" s="45"/>
      <c r="E13" s="105"/>
      <c r="F13" s="105"/>
      <c r="G13" s="36"/>
      <c r="H13" s="14"/>
      <c r="I13" s="78" t="str">
        <f>IF(Q8=1,"SOLEADO",IF(Q8=2,"DESPEJADO",IF(Q8=3,"NUBLADO",IF(Q8=4,"LLUVIOSO",IF(Q8=5,"TORMENTA ELEC"," ")))))</f>
        <v>SOLEADO</v>
      </c>
      <c r="J13" s="14"/>
      <c r="K13" s="146"/>
      <c r="L13" s="147"/>
      <c r="M13" s="147"/>
      <c r="N13" s="147"/>
      <c r="O13" s="148"/>
    </row>
    <row r="14" spans="1:18" x14ac:dyDescent="0.25">
      <c r="A14" s="12"/>
      <c r="H14" s="14"/>
      <c r="I14" s="14"/>
      <c r="J14" s="14"/>
    </row>
    <row r="15" spans="1:18" x14ac:dyDescent="0.25">
      <c r="A15" s="6" t="s">
        <v>20</v>
      </c>
      <c r="C15" s="20" t="s">
        <v>22</v>
      </c>
      <c r="H15" s="14"/>
      <c r="I15" s="14"/>
      <c r="J15" s="14"/>
    </row>
    <row r="16" spans="1:18" x14ac:dyDescent="0.25">
      <c r="A16" s="6" t="s">
        <v>21</v>
      </c>
      <c r="B16" s="108"/>
      <c r="C16" s="19">
        <f>B8-B16</f>
        <v>0</v>
      </c>
    </row>
    <row r="17" spans="1:12" x14ac:dyDescent="0.25">
      <c r="A17" s="6"/>
    </row>
    <row r="18" spans="1:12" s="3" customFormat="1" x14ac:dyDescent="0.25">
      <c r="A18" s="4" t="s">
        <v>25</v>
      </c>
    </row>
    <row r="20" spans="1:12" x14ac:dyDescent="0.25">
      <c r="A20" s="6" t="s">
        <v>4</v>
      </c>
      <c r="B20" s="44"/>
    </row>
    <row r="21" spans="1:12" x14ac:dyDescent="0.25">
      <c r="A21" s="6" t="s">
        <v>13</v>
      </c>
      <c r="B21" s="138"/>
      <c r="C21" s="139"/>
      <c r="E21" s="151" t="s">
        <v>17</v>
      </c>
      <c r="F21" s="152"/>
      <c r="H21" s="17" t="s">
        <v>19</v>
      </c>
      <c r="I21" s="16"/>
      <c r="J21" s="16"/>
      <c r="K21" s="16"/>
      <c r="L21" s="18"/>
    </row>
    <row r="22" spans="1:12" x14ac:dyDescent="0.25">
      <c r="A22" s="6" t="s">
        <v>8</v>
      </c>
      <c r="B22" s="104"/>
      <c r="E22" s="13" t="s">
        <v>11</v>
      </c>
      <c r="F22" s="10" t="s">
        <v>16</v>
      </c>
      <c r="H22" s="140"/>
      <c r="I22" s="141"/>
      <c r="J22" s="141"/>
      <c r="K22" s="141"/>
      <c r="L22" s="142"/>
    </row>
    <row r="23" spans="1:12" x14ac:dyDescent="0.25">
      <c r="A23" s="6" t="s">
        <v>7</v>
      </c>
      <c r="B23" s="104"/>
      <c r="E23" s="48" t="str">
        <f>IF(D11=0," ",D11)</f>
        <v xml:space="preserve"> </v>
      </c>
      <c r="F23" s="105"/>
      <c r="H23" s="143"/>
      <c r="I23" s="144"/>
      <c r="J23" s="144"/>
      <c r="K23" s="144"/>
      <c r="L23" s="145"/>
    </row>
    <row r="24" spans="1:12" x14ac:dyDescent="0.25">
      <c r="A24" s="11"/>
      <c r="E24" s="95" t="str">
        <f>IF(D12=0," ",D12)</f>
        <v xml:space="preserve"> </v>
      </c>
      <c r="F24" s="105"/>
      <c r="H24" s="143"/>
      <c r="I24" s="144"/>
      <c r="J24" s="144"/>
      <c r="K24" s="144"/>
      <c r="L24" s="145"/>
    </row>
    <row r="25" spans="1:12" x14ac:dyDescent="0.25">
      <c r="A25" s="6" t="s">
        <v>12</v>
      </c>
      <c r="B25" s="106"/>
      <c r="E25" s="48" t="str">
        <f>IF(D13=0," ",D13)</f>
        <v xml:space="preserve"> </v>
      </c>
      <c r="F25" s="105"/>
      <c r="H25" s="143"/>
      <c r="I25" s="144"/>
      <c r="J25" s="144"/>
      <c r="K25" s="144"/>
      <c r="L25" s="145"/>
    </row>
    <row r="26" spans="1:12" x14ac:dyDescent="0.25">
      <c r="A26" s="12"/>
      <c r="H26" s="146"/>
      <c r="I26" s="147"/>
      <c r="J26" s="147"/>
      <c r="K26" s="147"/>
      <c r="L26" s="148"/>
    </row>
    <row r="27" spans="1:12" x14ac:dyDescent="0.25">
      <c r="A27" s="6" t="s">
        <v>138</v>
      </c>
      <c r="B27" s="85" t="e">
        <f>(SUM(F23:F25))/((B12)*((HOUR(B10-B9)*60)+MINUTE(B10-B9))*((E11*F11)+(E12*F12)+(E13*F13)))</f>
        <v>#DIV/0!</v>
      </c>
    </row>
    <row r="28" spans="1:12" x14ac:dyDescent="0.25">
      <c r="A28" s="12" t="s">
        <v>139</v>
      </c>
    </row>
    <row r="29" spans="1:12" x14ac:dyDescent="0.25">
      <c r="A29" s="12" t="s">
        <v>140</v>
      </c>
    </row>
    <row r="30" spans="1:12" x14ac:dyDescent="0.25">
      <c r="A30" s="84"/>
      <c r="B30" s="36"/>
    </row>
    <row r="31" spans="1:12" x14ac:dyDescent="0.25">
      <c r="A31" s="82"/>
    </row>
  </sheetData>
  <sheetProtection selectLockedCells="1"/>
  <mergeCells count="8">
    <mergeCell ref="B3:C3"/>
    <mergeCell ref="B21:C21"/>
    <mergeCell ref="H22:L26"/>
    <mergeCell ref="D9:D10"/>
    <mergeCell ref="D8:F8"/>
    <mergeCell ref="E9:F9"/>
    <mergeCell ref="E21:F21"/>
    <mergeCell ref="K9:O13"/>
  </mergeCells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2</xdr:col>
                    <xdr:colOff>381000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5" name="Group Box 31">
              <controlPr defaultSize="0" autoFill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9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Option Button 37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7</xdr:row>
                    <xdr:rowOff>161925</xdr:rowOff>
                  </from>
                  <to>
                    <xdr:col>7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7" name="Option Button 39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9</xdr:row>
                    <xdr:rowOff>123825</xdr:rowOff>
                  </from>
                  <to>
                    <xdr:col>7</xdr:col>
                    <xdr:colOff>314325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8" name="Option Button 40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11</xdr:row>
                    <xdr:rowOff>66675</xdr:rowOff>
                  </from>
                  <to>
                    <xdr:col>7</xdr:col>
                    <xdr:colOff>314325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9" name="Option Button 41">
              <controlPr locked="0" defaultSize="0" autoFill="0" autoLine="0" autoPict="0">
                <anchor moveWithCells="1">
                  <from>
                    <xdr:col>8</xdr:col>
                    <xdr:colOff>371475</xdr:colOff>
                    <xdr:row>7</xdr:row>
                    <xdr:rowOff>161925</xdr:rowOff>
                  </from>
                  <to>
                    <xdr:col>8</xdr:col>
                    <xdr:colOff>619125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0" name="Option Button 42">
              <controlPr locked="0" defaultSize="0" autoFill="0" autoLine="0" autoPict="0">
                <anchor moveWithCells="1">
                  <from>
                    <xdr:col>8</xdr:col>
                    <xdr:colOff>371475</xdr:colOff>
                    <xdr:row>9</xdr:row>
                    <xdr:rowOff>133350</xdr:rowOff>
                  </from>
                  <to>
                    <xdr:col>8</xdr:col>
                    <xdr:colOff>619125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5567-0314-47D0-BDC4-7AD805A25648}">
  <dimension ref="A1:AB194"/>
  <sheetViews>
    <sheetView zoomScale="120" zoomScaleNormal="120" workbookViewId="0">
      <selection activeCell="D5" sqref="D5"/>
    </sheetView>
  </sheetViews>
  <sheetFormatPr baseColWidth="10" defaultColWidth="11.42578125" defaultRowHeight="12.75" x14ac:dyDescent="0.2"/>
  <cols>
    <col min="1" max="1" width="11.42578125" style="8"/>
    <col min="2" max="2" width="4" style="8" customWidth="1"/>
    <col min="3" max="3" width="0.28515625" style="8" customWidth="1"/>
    <col min="4" max="4" width="34.85546875" style="8" customWidth="1"/>
    <col min="5" max="5" width="8.85546875" style="8" customWidth="1"/>
    <col min="6" max="6" width="11.5703125" style="8" customWidth="1"/>
    <col min="7" max="7" width="11.42578125" style="8"/>
    <col min="8" max="8" width="0.28515625" style="37" customWidth="1"/>
    <col min="9" max="9" width="18.85546875" style="37" customWidth="1"/>
    <col min="10" max="10" width="11.42578125" style="37" customWidth="1"/>
    <col min="11" max="12" width="11.42578125" style="37"/>
    <col min="13" max="13" width="6" style="8" customWidth="1"/>
    <col min="14" max="14" width="9.140625" style="8" hidden="1" customWidth="1"/>
    <col min="15" max="15" width="22.140625" style="8" customWidth="1"/>
    <col min="16" max="16" width="4" style="8" customWidth="1"/>
    <col min="17" max="17" width="1.140625" style="8" customWidth="1"/>
    <col min="18" max="18" width="28.140625" style="8" customWidth="1"/>
    <col min="19" max="20" width="11.42578125" style="8"/>
    <col min="21" max="21" width="0.7109375" style="37" customWidth="1"/>
    <col min="22" max="22" width="11.42578125" style="37" customWidth="1"/>
    <col min="23" max="23" width="0.140625" style="37" customWidth="1"/>
    <col min="24" max="16384" width="11.42578125" style="8"/>
  </cols>
  <sheetData>
    <row r="1" spans="1:28" s="129" customFormat="1" ht="16.5" x14ac:dyDescent="0.3">
      <c r="A1" s="126" t="s">
        <v>26</v>
      </c>
      <c r="F1" s="130"/>
    </row>
    <row r="3" spans="1:28" s="29" customFormat="1" x14ac:dyDescent="0.2">
      <c r="A3" s="28" t="s">
        <v>60</v>
      </c>
      <c r="O3" s="28" t="s">
        <v>86</v>
      </c>
      <c r="V3" s="28" t="s">
        <v>87</v>
      </c>
      <c r="W3" s="28"/>
    </row>
    <row r="4" spans="1:28" x14ac:dyDescent="0.2">
      <c r="A4" s="23" t="s">
        <v>0</v>
      </c>
      <c r="B4" s="22" t="s">
        <v>5</v>
      </c>
      <c r="C4" s="22"/>
      <c r="D4" s="23" t="s">
        <v>27</v>
      </c>
      <c r="E4" s="161" t="s">
        <v>28</v>
      </c>
      <c r="F4" s="161"/>
      <c r="G4" s="23" t="s">
        <v>1</v>
      </c>
      <c r="H4" s="23"/>
      <c r="I4" s="23"/>
      <c r="J4" s="161" t="s">
        <v>130</v>
      </c>
      <c r="K4" s="161"/>
      <c r="L4" s="23" t="s">
        <v>1</v>
      </c>
      <c r="O4" s="24" t="s">
        <v>61</v>
      </c>
      <c r="P4" s="21" t="s">
        <v>5</v>
      </c>
      <c r="Q4" s="32"/>
      <c r="R4" s="33" t="s">
        <v>27</v>
      </c>
      <c r="S4" s="21" t="s">
        <v>28</v>
      </c>
      <c r="V4" s="39" t="s">
        <v>61</v>
      </c>
      <c r="W4" s="39"/>
      <c r="X4" s="39" t="s">
        <v>84</v>
      </c>
      <c r="Y4" s="46" t="s">
        <v>94</v>
      </c>
    </row>
    <row r="5" spans="1:28" ht="12.75" customHeight="1" x14ac:dyDescent="0.2">
      <c r="A5" s="162" t="s">
        <v>141</v>
      </c>
      <c r="B5" s="98">
        <v>1</v>
      </c>
      <c r="C5" s="99">
        <f t="shared" ref="C5:C16" si="0">E5+(COUNTA($E$5:$E$192)-ROW()+2)*0.001</f>
        <v>-3.0000000000000001E-3</v>
      </c>
      <c r="D5" s="51" t="s">
        <v>142</v>
      </c>
      <c r="E5" s="110"/>
      <c r="F5" s="154">
        <f>SUM(E5:E16)</f>
        <v>0</v>
      </c>
      <c r="G5" s="153" t="e">
        <f>F5*100%/E193</f>
        <v>#DIV/0!</v>
      </c>
      <c r="H5" s="99">
        <f>J5+(COUNTA($J$5:$J$192)-ROW()+2)*0.001</f>
        <v>-3.0000000000000001E-3</v>
      </c>
      <c r="I5" s="51" t="str">
        <f>D5</f>
        <v>Boyas plásticas</v>
      </c>
      <c r="J5" s="110"/>
      <c r="K5" s="154">
        <f>SUM(J5:J16)</f>
        <v>0</v>
      </c>
      <c r="L5" s="153" t="e">
        <f>K5*100%/J193</f>
        <v>#DIV/0!</v>
      </c>
      <c r="N5" s="8">
        <f t="shared" ref="N5:N16" si="1">S5+(COUNTA($S$5:$S$192)-ROW()+2)*0.001</f>
        <v>-3.0000000000000001E-3</v>
      </c>
      <c r="O5" s="112"/>
      <c r="P5" s="111"/>
      <c r="Q5" s="8">
        <f t="shared" ref="Q5:Q16" si="2">S5+(COUNTA($S$5:$S$192)-ROW()+2)*0.001</f>
        <v>-3.0000000000000001E-3</v>
      </c>
      <c r="R5" s="8" t="e">
        <f>INDEX($D$5:$D$192,MATCH(P5,$B$5:$B$192,0))</f>
        <v>#N/A</v>
      </c>
      <c r="S5" s="111"/>
      <c r="U5" s="37">
        <f t="shared" ref="U5:U11" si="3">X5+(COUNTA($X$5:$X$192)-ROW()+2)*0.001</f>
        <v>0.185</v>
      </c>
      <c r="V5" s="31">
        <f>IFERROR(INDEX($O$5:$O$192, MATCH(0,INDEX(COUNTIF($V$4:V4, $O$5:$O$192),0,0),0)),"")</f>
        <v>0</v>
      </c>
      <c r="W5" s="37">
        <f t="shared" ref="W5:W11" si="4">X5+(COUNTA($X$5:$X$192)-ROW()+2)*0.001</f>
        <v>0.185</v>
      </c>
      <c r="X5" s="31">
        <f>SUMIF($O$5:$O$192,V5,$S$5:$S$192)</f>
        <v>0</v>
      </c>
      <c r="Y5" s="49"/>
      <c r="AA5" s="37"/>
      <c r="AB5" s="31"/>
    </row>
    <row r="6" spans="1:28" x14ac:dyDescent="0.2">
      <c r="A6" s="163"/>
      <c r="B6" s="98">
        <v>2</v>
      </c>
      <c r="C6" s="99">
        <f t="shared" si="0"/>
        <v>-4.0000000000000001E-3</v>
      </c>
      <c r="D6" s="51" t="s">
        <v>143</v>
      </c>
      <c r="E6" s="110"/>
      <c r="F6" s="154"/>
      <c r="G6" s="153"/>
      <c r="H6" s="99">
        <f t="shared" ref="H6:H16" si="5">J6+(COUNTA($J$5:$J$192)-ROW()+2)*0.001</f>
        <v>-4.0000000000000001E-3</v>
      </c>
      <c r="I6" s="51" t="str">
        <f t="shared" ref="I6:I70" si="6">D6</f>
        <v>Líneas de pesca</v>
      </c>
      <c r="J6" s="110"/>
      <c r="K6" s="154"/>
      <c r="L6" s="153"/>
      <c r="N6" s="37">
        <f t="shared" si="1"/>
        <v>-4.0000000000000001E-3</v>
      </c>
      <c r="O6" s="112"/>
      <c r="P6" s="111"/>
      <c r="Q6" s="37">
        <f t="shared" si="2"/>
        <v>-4.0000000000000001E-3</v>
      </c>
      <c r="R6" s="37" t="e">
        <f t="shared" ref="R6:R70" si="7">INDEX($D$5:$D$192,MATCH(P6,$B$5:$B$192,0))</f>
        <v>#N/A</v>
      </c>
      <c r="S6" s="111"/>
      <c r="U6" s="37">
        <f t="shared" si="3"/>
        <v>0.184</v>
      </c>
      <c r="V6" s="31" t="str">
        <f>IFERROR(INDEX($O$5:$O$192, MATCH(0,INDEX(COUNTIF($V$4:V5, $O$5:$O$192),0,0),0)),"")</f>
        <v/>
      </c>
      <c r="W6" s="37">
        <f t="shared" si="4"/>
        <v>0.184</v>
      </c>
      <c r="X6" s="31">
        <f t="shared" ref="X6:X38" si="8">SUMIF($O$5:$O$192,V6,$S$5:$S$192)</f>
        <v>0</v>
      </c>
      <c r="Y6" s="49"/>
      <c r="AA6" s="37"/>
      <c r="AB6" s="31"/>
    </row>
    <row r="7" spans="1:28" x14ac:dyDescent="0.2">
      <c r="A7" s="163"/>
      <c r="B7" s="98">
        <v>3</v>
      </c>
      <c r="C7" s="99">
        <f t="shared" si="0"/>
        <v>-5.0000000000000001E-3</v>
      </c>
      <c r="D7" s="51" t="s">
        <v>144</v>
      </c>
      <c r="E7" s="110"/>
      <c r="F7" s="154"/>
      <c r="G7" s="153"/>
      <c r="H7" s="99">
        <f t="shared" si="5"/>
        <v>-5.0000000000000001E-3</v>
      </c>
      <c r="I7" s="51" t="str">
        <f t="shared" si="6"/>
        <v>Redes y/o trasmallos</v>
      </c>
      <c r="J7" s="110"/>
      <c r="K7" s="154"/>
      <c r="L7" s="153"/>
      <c r="N7" s="37">
        <f t="shared" si="1"/>
        <v>-5.0000000000000001E-3</v>
      </c>
      <c r="O7" s="112"/>
      <c r="P7" s="111"/>
      <c r="Q7" s="37">
        <f t="shared" si="2"/>
        <v>-5.0000000000000001E-3</v>
      </c>
      <c r="R7" s="37" t="e">
        <f t="shared" si="7"/>
        <v>#N/A</v>
      </c>
      <c r="S7" s="111"/>
      <c r="U7" s="37">
        <f t="shared" si="3"/>
        <v>0.183</v>
      </c>
      <c r="V7" s="31" t="str">
        <f>IFERROR(INDEX($O$5:$O$192, MATCH(0,INDEX(COUNTIF($V$4:V6, $O$5:$O$192),0,0),0)),"")</f>
        <v/>
      </c>
      <c r="W7" s="37">
        <f t="shared" si="4"/>
        <v>0.183</v>
      </c>
      <c r="X7" s="31">
        <f t="shared" si="8"/>
        <v>0</v>
      </c>
      <c r="Y7" s="49"/>
      <c r="AA7" s="37"/>
      <c r="AB7" s="31"/>
    </row>
    <row r="8" spans="1:28" x14ac:dyDescent="0.2">
      <c r="A8" s="163"/>
      <c r="B8" s="98">
        <v>4</v>
      </c>
      <c r="C8" s="99">
        <f t="shared" si="0"/>
        <v>-6.0000000000000001E-3</v>
      </c>
      <c r="D8" s="51" t="s">
        <v>145</v>
      </c>
      <c r="E8" s="110"/>
      <c r="F8" s="154"/>
      <c r="G8" s="153"/>
      <c r="H8" s="99">
        <f t="shared" si="5"/>
        <v>-6.0000000000000001E-3</v>
      </c>
      <c r="I8" s="51" t="str">
        <f t="shared" si="6"/>
        <v>Anzuelos o señuelos</v>
      </c>
      <c r="J8" s="110"/>
      <c r="K8" s="154"/>
      <c r="L8" s="153"/>
      <c r="N8" s="37">
        <f t="shared" si="1"/>
        <v>-6.0000000000000001E-3</v>
      </c>
      <c r="O8" s="112"/>
      <c r="P8" s="111"/>
      <c r="Q8" s="37">
        <f t="shared" si="2"/>
        <v>-6.0000000000000001E-3</v>
      </c>
      <c r="R8" s="37" t="e">
        <f t="shared" si="7"/>
        <v>#N/A</v>
      </c>
      <c r="S8" s="111"/>
      <c r="U8" s="37">
        <f t="shared" si="3"/>
        <v>0.182</v>
      </c>
      <c r="V8" s="31" t="str">
        <f>IFERROR(INDEX($O$5:$O$192, MATCH(0,INDEX(COUNTIF($V$4:V7, $O$5:$O$192),0,0),0)),"")</f>
        <v/>
      </c>
      <c r="W8" s="37">
        <f t="shared" si="4"/>
        <v>0.182</v>
      </c>
      <c r="X8" s="31">
        <f t="shared" si="8"/>
        <v>0</v>
      </c>
      <c r="Y8" s="49"/>
      <c r="AA8" s="37"/>
      <c r="AB8" s="31"/>
    </row>
    <row r="9" spans="1:28" x14ac:dyDescent="0.2">
      <c r="A9" s="163"/>
      <c r="B9" s="98">
        <v>5</v>
      </c>
      <c r="C9" s="99">
        <f t="shared" si="0"/>
        <v>-7.0000000000000001E-3</v>
      </c>
      <c r="D9" s="51" t="s">
        <v>69</v>
      </c>
      <c r="E9" s="110"/>
      <c r="F9" s="154"/>
      <c r="G9" s="153"/>
      <c r="H9" s="99">
        <f t="shared" si="5"/>
        <v>-7.0000000000000001E-3</v>
      </c>
      <c r="I9" s="51" t="str">
        <f t="shared" si="6"/>
        <v>Cuerdas de nylon</v>
      </c>
      <c r="J9" s="110"/>
      <c r="K9" s="154"/>
      <c r="L9" s="153"/>
      <c r="N9" s="37">
        <f t="shared" si="1"/>
        <v>-7.0000000000000001E-3</v>
      </c>
      <c r="O9" s="112"/>
      <c r="P9" s="111"/>
      <c r="Q9" s="37">
        <f t="shared" si="2"/>
        <v>-7.0000000000000001E-3</v>
      </c>
      <c r="R9" s="37" t="e">
        <f t="shared" si="7"/>
        <v>#N/A</v>
      </c>
      <c r="S9" s="111"/>
      <c r="U9" s="37">
        <f t="shared" si="3"/>
        <v>0.18099999999999999</v>
      </c>
      <c r="V9" s="31" t="str">
        <f>IFERROR(INDEX($O$5:$O$192, MATCH(0,INDEX(COUNTIF($V$4:V8, $O$5:$O$192),0,0),0)),"")</f>
        <v/>
      </c>
      <c r="W9" s="37">
        <f t="shared" si="4"/>
        <v>0.18099999999999999</v>
      </c>
      <c r="X9" s="31">
        <f t="shared" si="8"/>
        <v>0</v>
      </c>
      <c r="Y9" s="49"/>
      <c r="AA9" s="37"/>
      <c r="AB9" s="31"/>
    </row>
    <row r="10" spans="1:28" x14ac:dyDescent="0.2">
      <c r="A10" s="163"/>
      <c r="B10" s="98">
        <v>6</v>
      </c>
      <c r="C10" s="99">
        <f t="shared" si="0"/>
        <v>-8.0000000000000002E-3</v>
      </c>
      <c r="D10" s="51" t="s">
        <v>101</v>
      </c>
      <c r="E10" s="110"/>
      <c r="F10" s="154"/>
      <c r="G10" s="153"/>
      <c r="H10" s="99">
        <f t="shared" si="5"/>
        <v>-8.0000000000000002E-3</v>
      </c>
      <c r="I10" s="51" t="str">
        <f t="shared" si="6"/>
        <v>Cuerdas gruesas</v>
      </c>
      <c r="J10" s="110"/>
      <c r="K10" s="154"/>
      <c r="L10" s="153"/>
      <c r="N10" s="37">
        <f t="shared" si="1"/>
        <v>-8.0000000000000002E-3</v>
      </c>
      <c r="O10" s="112"/>
      <c r="P10" s="111"/>
      <c r="Q10" s="37">
        <f t="shared" si="2"/>
        <v>-8.0000000000000002E-3</v>
      </c>
      <c r="R10" s="37" t="e">
        <f t="shared" si="7"/>
        <v>#N/A</v>
      </c>
      <c r="S10" s="111"/>
      <c r="U10" s="37">
        <f t="shared" si="3"/>
        <v>0.18</v>
      </c>
      <c r="V10" s="31" t="str">
        <f>IFERROR(INDEX($O$5:$O$192, MATCH(0,INDEX(COUNTIF($V$4:V9, $O$5:$O$192),0,0),0)),"")</f>
        <v/>
      </c>
      <c r="W10" s="37">
        <f t="shared" si="4"/>
        <v>0.18</v>
      </c>
      <c r="X10" s="31">
        <f t="shared" si="8"/>
        <v>0</v>
      </c>
      <c r="Y10" s="49"/>
      <c r="AA10" s="37"/>
      <c r="AB10" s="31"/>
    </row>
    <row r="11" spans="1:28" x14ac:dyDescent="0.2">
      <c r="A11" s="163"/>
      <c r="B11" s="98">
        <v>7</v>
      </c>
      <c r="C11" s="99">
        <f t="shared" si="0"/>
        <v>-9.0000000000000011E-3</v>
      </c>
      <c r="D11" s="51" t="s">
        <v>146</v>
      </c>
      <c r="E11" s="110"/>
      <c r="F11" s="154"/>
      <c r="G11" s="153"/>
      <c r="H11" s="99">
        <f t="shared" si="5"/>
        <v>-9.0000000000000011E-3</v>
      </c>
      <c r="I11" s="51" t="str">
        <f t="shared" si="6"/>
        <v>Residuos de botes (fibra de vidrio)</v>
      </c>
      <c r="J11" s="110"/>
      <c r="K11" s="154"/>
      <c r="L11" s="153"/>
      <c r="N11" s="37">
        <f t="shared" si="1"/>
        <v>-9.0000000000000011E-3</v>
      </c>
      <c r="O11" s="112"/>
      <c r="P11" s="111"/>
      <c r="Q11" s="37">
        <f t="shared" si="2"/>
        <v>-9.0000000000000011E-3</v>
      </c>
      <c r="R11" s="37" t="e">
        <f t="shared" si="7"/>
        <v>#N/A</v>
      </c>
      <c r="S11" s="111"/>
      <c r="U11" s="37">
        <f t="shared" si="3"/>
        <v>0.17899999999999999</v>
      </c>
      <c r="V11" s="31" t="str">
        <f>IFERROR(INDEX($O$5:$O$192, MATCH(0,INDEX(COUNTIF($V$4:V10, $O$5:$O$192),0,0),0)),"")</f>
        <v/>
      </c>
      <c r="W11" s="37">
        <f t="shared" si="4"/>
        <v>0.17899999999999999</v>
      </c>
      <c r="X11" s="31">
        <f t="shared" si="8"/>
        <v>0</v>
      </c>
      <c r="Y11" s="49"/>
      <c r="AA11" s="37"/>
      <c r="AB11" s="31"/>
    </row>
    <row r="12" spans="1:28" s="37" customFormat="1" x14ac:dyDescent="0.2">
      <c r="A12" s="163"/>
      <c r="B12" s="98">
        <v>8</v>
      </c>
      <c r="C12" s="99">
        <f t="shared" si="0"/>
        <v>-0.01</v>
      </c>
      <c r="D12" s="51" t="s">
        <v>71</v>
      </c>
      <c r="E12" s="110"/>
      <c r="F12" s="154"/>
      <c r="G12" s="153"/>
      <c r="H12" s="99">
        <f t="shared" si="5"/>
        <v>-0.01</v>
      </c>
      <c r="I12" s="51" t="str">
        <f t="shared" si="6"/>
        <v>AÑADIR</v>
      </c>
      <c r="J12" s="110"/>
      <c r="K12" s="154"/>
      <c r="L12" s="153"/>
      <c r="N12" s="37">
        <f t="shared" si="1"/>
        <v>-0.01</v>
      </c>
      <c r="O12" s="112"/>
      <c r="P12" s="111"/>
      <c r="Q12" s="37">
        <f t="shared" si="2"/>
        <v>-0.01</v>
      </c>
      <c r="R12" s="37" t="e">
        <f>INDEX($D$5:$D$192,MATCH(P12,$B$5:$B$192,0))</f>
        <v>#N/A</v>
      </c>
      <c r="S12" s="111"/>
      <c r="U12" s="37">
        <f t="shared" ref="U12:U16" si="9">X12+(COUNTA($X$5:$X$192)-ROW()+2)*0.001</f>
        <v>0.17799999999999999</v>
      </c>
      <c r="V12" s="31" t="str">
        <f>IFERROR(INDEX($O$5:$O$192, MATCH(0,INDEX(COUNTIF($V$4:V11, $O$5:$O$192),0,0),0)),"")</f>
        <v/>
      </c>
      <c r="W12" s="37">
        <f t="shared" ref="W12:W16" si="10">X12+(COUNTA($X$5:$X$192)-ROW()+2)*0.001</f>
        <v>0.17799999999999999</v>
      </c>
      <c r="X12" s="31">
        <f t="shared" si="8"/>
        <v>0</v>
      </c>
      <c r="Y12" s="49"/>
      <c r="AB12" s="31"/>
    </row>
    <row r="13" spans="1:28" s="37" customFormat="1" x14ac:dyDescent="0.2">
      <c r="A13" s="163"/>
      <c r="B13" s="98">
        <v>9</v>
      </c>
      <c r="C13" s="99">
        <f t="shared" si="0"/>
        <v>-1.0999999999999999E-2</v>
      </c>
      <c r="D13" s="51" t="s">
        <v>71</v>
      </c>
      <c r="E13" s="110"/>
      <c r="F13" s="154"/>
      <c r="G13" s="153"/>
      <c r="H13" s="99">
        <f t="shared" si="5"/>
        <v>-1.0999999999999999E-2</v>
      </c>
      <c r="I13" s="51" t="str">
        <f t="shared" si="6"/>
        <v>AÑADIR</v>
      </c>
      <c r="J13" s="110"/>
      <c r="K13" s="154"/>
      <c r="L13" s="153"/>
      <c r="N13" s="37">
        <f t="shared" si="1"/>
        <v>-1.0999999999999999E-2</v>
      </c>
      <c r="O13" s="112"/>
      <c r="P13" s="111"/>
      <c r="Q13" s="37">
        <f t="shared" si="2"/>
        <v>-1.0999999999999999E-2</v>
      </c>
      <c r="R13" s="37" t="e">
        <f>INDEX($D$5:$D$192,MATCH(P13,$B$5:$B$192,0))</f>
        <v>#N/A</v>
      </c>
      <c r="S13" s="111"/>
      <c r="U13" s="37">
        <f t="shared" si="9"/>
        <v>0.17699999999999999</v>
      </c>
      <c r="V13" s="31" t="str">
        <f>IFERROR(INDEX($O$5:$O$192, MATCH(0,INDEX(COUNTIF($V$4:V12, $O$5:$O$192),0,0),0)),"")</f>
        <v/>
      </c>
      <c r="W13" s="37">
        <f t="shared" si="10"/>
        <v>0.17699999999999999</v>
      </c>
      <c r="X13" s="31">
        <f t="shared" si="8"/>
        <v>0</v>
      </c>
      <c r="Y13" s="49"/>
      <c r="AB13" s="31"/>
    </row>
    <row r="14" spans="1:28" s="37" customFormat="1" x14ac:dyDescent="0.2">
      <c r="A14" s="163"/>
      <c r="B14" s="98">
        <v>10</v>
      </c>
      <c r="C14" s="99">
        <f t="shared" si="0"/>
        <v>-1.2E-2</v>
      </c>
      <c r="D14" s="51" t="s">
        <v>71</v>
      </c>
      <c r="E14" s="110"/>
      <c r="F14" s="154"/>
      <c r="G14" s="153"/>
      <c r="H14" s="99">
        <f t="shared" si="5"/>
        <v>-1.2E-2</v>
      </c>
      <c r="I14" s="51" t="str">
        <f t="shared" si="6"/>
        <v>AÑADIR</v>
      </c>
      <c r="J14" s="110"/>
      <c r="K14" s="154"/>
      <c r="L14" s="153"/>
      <c r="N14" s="37">
        <f t="shared" si="1"/>
        <v>-1.2E-2</v>
      </c>
      <c r="O14" s="112"/>
      <c r="P14" s="111"/>
      <c r="Q14" s="37">
        <f t="shared" si="2"/>
        <v>-1.2E-2</v>
      </c>
      <c r="R14" s="37" t="e">
        <f t="shared" si="7"/>
        <v>#N/A</v>
      </c>
      <c r="S14" s="111"/>
      <c r="U14" s="37">
        <f t="shared" si="9"/>
        <v>0.17599999999999999</v>
      </c>
      <c r="V14" s="31" t="str">
        <f>IFERROR(INDEX($O$5:$O$192, MATCH(0,INDEX(COUNTIF($V$4:V13, $O$5:$O$192),0,0),0)),"")</f>
        <v/>
      </c>
      <c r="W14" s="37">
        <f t="shared" si="10"/>
        <v>0.17599999999999999</v>
      </c>
      <c r="X14" s="31">
        <f t="shared" si="8"/>
        <v>0</v>
      </c>
      <c r="Y14" s="49"/>
      <c r="AB14" s="31"/>
    </row>
    <row r="15" spans="1:28" s="37" customFormat="1" x14ac:dyDescent="0.2">
      <c r="A15" s="163"/>
      <c r="B15" s="98">
        <v>11</v>
      </c>
      <c r="C15" s="99">
        <f t="shared" si="0"/>
        <v>-1.3000000000000001E-2</v>
      </c>
      <c r="D15" s="51" t="s">
        <v>71</v>
      </c>
      <c r="E15" s="110"/>
      <c r="F15" s="154"/>
      <c r="G15" s="153"/>
      <c r="H15" s="99">
        <f t="shared" si="5"/>
        <v>-1.3000000000000001E-2</v>
      </c>
      <c r="I15" s="51" t="str">
        <f t="shared" si="6"/>
        <v>AÑADIR</v>
      </c>
      <c r="J15" s="110"/>
      <c r="K15" s="154"/>
      <c r="L15" s="153"/>
      <c r="N15" s="37">
        <f t="shared" si="1"/>
        <v>-1.3000000000000001E-2</v>
      </c>
      <c r="O15" s="112"/>
      <c r="P15" s="111"/>
      <c r="Q15" s="37">
        <f t="shared" si="2"/>
        <v>-1.3000000000000001E-2</v>
      </c>
      <c r="R15" s="37" t="e">
        <f t="shared" si="7"/>
        <v>#N/A</v>
      </c>
      <c r="S15" s="111"/>
      <c r="U15" s="37">
        <f t="shared" si="9"/>
        <v>0.17500000000000002</v>
      </c>
      <c r="V15" s="31" t="str">
        <f>IFERROR(INDEX($O$5:$O$192, MATCH(0,INDEX(COUNTIF($V$4:V14, $O$5:$O$192),0,0),0)),"")</f>
        <v/>
      </c>
      <c r="W15" s="37">
        <f t="shared" si="10"/>
        <v>0.17500000000000002</v>
      </c>
      <c r="X15" s="31">
        <f t="shared" si="8"/>
        <v>0</v>
      </c>
      <c r="Y15" s="49"/>
      <c r="AB15" s="31"/>
    </row>
    <row r="16" spans="1:28" s="37" customFormat="1" x14ac:dyDescent="0.2">
      <c r="A16" s="164"/>
      <c r="B16" s="98">
        <v>12</v>
      </c>
      <c r="C16" s="99">
        <f t="shared" si="0"/>
        <v>-1.4E-2</v>
      </c>
      <c r="D16" s="51" t="s">
        <v>71</v>
      </c>
      <c r="E16" s="110"/>
      <c r="F16" s="154"/>
      <c r="G16" s="153"/>
      <c r="H16" s="99">
        <f t="shared" si="5"/>
        <v>-1.4E-2</v>
      </c>
      <c r="I16" s="51" t="str">
        <f t="shared" si="6"/>
        <v>AÑADIR</v>
      </c>
      <c r="J16" s="110"/>
      <c r="K16" s="154"/>
      <c r="L16" s="153"/>
      <c r="N16" s="37">
        <f t="shared" si="1"/>
        <v>-1.4E-2</v>
      </c>
      <c r="O16" s="112"/>
      <c r="P16" s="111"/>
      <c r="Q16" s="37">
        <f t="shared" si="2"/>
        <v>-1.4E-2</v>
      </c>
      <c r="R16" s="37" t="e">
        <f>INDEX($D$5:$D$192,MATCH(P16,$B$5:$B$192,0))</f>
        <v>#N/A</v>
      </c>
      <c r="S16" s="111"/>
      <c r="U16" s="37">
        <f t="shared" si="9"/>
        <v>0.17400000000000002</v>
      </c>
      <c r="V16" s="31" t="str">
        <f>IFERROR(INDEX($O$5:$O$192, MATCH(0,INDEX(COUNTIF($V$4:V15, $O$5:$O$192),0,0),0)),"")</f>
        <v/>
      </c>
      <c r="W16" s="37">
        <f t="shared" si="10"/>
        <v>0.17400000000000002</v>
      </c>
      <c r="X16" s="31">
        <f t="shared" si="8"/>
        <v>0</v>
      </c>
      <c r="Y16" s="49"/>
      <c r="AB16" s="31"/>
    </row>
    <row r="17" spans="1:28" ht="14.25" customHeight="1" x14ac:dyDescent="0.2">
      <c r="A17" s="156" t="s">
        <v>147</v>
      </c>
      <c r="B17" s="98">
        <v>13</v>
      </c>
      <c r="C17" s="99">
        <f t="shared" ref="C17:C44" si="11">E17+(COUNTA($E$5:$E$192)-ROW()+2)*0.001</f>
        <v>-1.4999999999999999E-2</v>
      </c>
      <c r="D17" s="51" t="s">
        <v>148</v>
      </c>
      <c r="E17" s="110"/>
      <c r="F17" s="154">
        <f>SUM(E17:E45)</f>
        <v>0</v>
      </c>
      <c r="G17" s="153" t="e">
        <f>F17*100%/E193</f>
        <v>#DIV/0!</v>
      </c>
      <c r="H17" s="99">
        <f t="shared" ref="H17:H44" si="12">J17+(COUNTA($J$5:$J$192)-ROW()+2)*0.001</f>
        <v>-1.4999999999999999E-2</v>
      </c>
      <c r="I17" s="51" t="str">
        <f t="shared" si="6"/>
        <v>Botellas de bebidas</v>
      </c>
      <c r="J17" s="110"/>
      <c r="K17" s="154">
        <f>SUM(J17:J45)</f>
        <v>0</v>
      </c>
      <c r="L17" s="153" t="e">
        <f>K17*100%/J193</f>
        <v>#DIV/0!</v>
      </c>
      <c r="N17" s="37">
        <f t="shared" ref="N17:N44" si="13">S17+(COUNTA($S$5:$S$192)-ROW()+2)*0.001</f>
        <v>-1.4999999999999999E-2</v>
      </c>
      <c r="O17" s="112"/>
      <c r="P17" s="111"/>
      <c r="Q17" s="37">
        <f t="shared" ref="Q17:Q44" si="14">S17+(COUNTA($S$5:$S$192)-ROW()+2)*0.001</f>
        <v>-1.4999999999999999E-2</v>
      </c>
      <c r="R17" s="37" t="e">
        <f t="shared" si="7"/>
        <v>#N/A</v>
      </c>
      <c r="S17" s="111"/>
      <c r="U17" s="37">
        <f t="shared" ref="U17:U44" si="15">X17+(COUNTA($X$5:$X$192)-ROW()+2)*0.001</f>
        <v>0.17300000000000001</v>
      </c>
      <c r="V17" s="31" t="str">
        <f>IFERROR(INDEX($O$5:$O$192, MATCH(0,INDEX(COUNTIF($V$4:V16, $O$5:$O$192),0,0),0)),"")</f>
        <v/>
      </c>
      <c r="W17" s="37">
        <f t="shared" ref="W17:W38" si="16">X17+(COUNTA($X$5:$X$192)-ROW()+2)*0.001</f>
        <v>0.17300000000000001</v>
      </c>
      <c r="X17" s="31">
        <f t="shared" si="8"/>
        <v>0</v>
      </c>
      <c r="Y17" s="49"/>
      <c r="AA17" s="37"/>
      <c r="AB17" s="31"/>
    </row>
    <row r="18" spans="1:28" s="37" customFormat="1" x14ac:dyDescent="0.2">
      <c r="A18" s="156"/>
      <c r="B18" s="98">
        <v>14</v>
      </c>
      <c r="C18" s="99">
        <f t="shared" si="11"/>
        <v>-1.6E-2</v>
      </c>
      <c r="D18" s="51" t="s">
        <v>149</v>
      </c>
      <c r="E18" s="110"/>
      <c r="F18" s="154"/>
      <c r="G18" s="153"/>
      <c r="H18" s="99">
        <f t="shared" si="12"/>
        <v>-1.6E-2</v>
      </c>
      <c r="I18" s="51" t="str">
        <f t="shared" si="6"/>
        <v>Otras botellas PET y HDPE</v>
      </c>
      <c r="J18" s="110"/>
      <c r="K18" s="154"/>
      <c r="L18" s="153"/>
      <c r="N18" s="37">
        <f t="shared" si="13"/>
        <v>-1.6E-2</v>
      </c>
      <c r="O18" s="112"/>
      <c r="P18" s="111"/>
      <c r="Q18" s="37">
        <f t="shared" si="14"/>
        <v>-1.6E-2</v>
      </c>
      <c r="R18" s="37" t="e">
        <f t="shared" si="7"/>
        <v>#N/A</v>
      </c>
      <c r="S18" s="111"/>
      <c r="U18" s="37">
        <f t="shared" si="15"/>
        <v>0.17200000000000001</v>
      </c>
      <c r="V18" s="31" t="str">
        <f>IFERROR(INDEX($O$5:$O$192, MATCH(0,INDEX(COUNTIF($V$4:V17, $O$5:$O$192),0,0),0)),"")</f>
        <v/>
      </c>
      <c r="W18" s="37">
        <f t="shared" si="16"/>
        <v>0.17200000000000001</v>
      </c>
      <c r="X18" s="31">
        <f t="shared" si="8"/>
        <v>0</v>
      </c>
      <c r="Y18" s="49"/>
      <c r="AB18" s="31"/>
    </row>
    <row r="19" spans="1:28" x14ac:dyDescent="0.2">
      <c r="A19" s="156"/>
      <c r="B19" s="98">
        <v>15</v>
      </c>
      <c r="C19" s="99">
        <f t="shared" si="11"/>
        <v>-1.7000000000000001E-2</v>
      </c>
      <c r="D19" s="51" t="s">
        <v>64</v>
      </c>
      <c r="E19" s="110"/>
      <c r="F19" s="154"/>
      <c r="G19" s="153"/>
      <c r="H19" s="99">
        <f t="shared" si="12"/>
        <v>-1.7000000000000001E-2</v>
      </c>
      <c r="I19" s="51" t="str">
        <f t="shared" si="6"/>
        <v>Anillos de botella</v>
      </c>
      <c r="J19" s="110"/>
      <c r="K19" s="154"/>
      <c r="L19" s="153"/>
      <c r="N19" s="37">
        <f t="shared" si="13"/>
        <v>-1.7000000000000001E-2</v>
      </c>
      <c r="O19" s="112"/>
      <c r="P19" s="111"/>
      <c r="Q19" s="37">
        <f t="shared" si="14"/>
        <v>-1.7000000000000001E-2</v>
      </c>
      <c r="R19" s="37" t="e">
        <f t="shared" si="7"/>
        <v>#N/A</v>
      </c>
      <c r="S19" s="111"/>
      <c r="U19" s="37">
        <f t="shared" si="15"/>
        <v>0.17100000000000001</v>
      </c>
      <c r="V19" s="31" t="str">
        <f>IFERROR(INDEX($O$5:$O$192, MATCH(0,INDEX(COUNTIF($V$4:V18, $O$5:$O$192),0,0),0)),"")</f>
        <v/>
      </c>
      <c r="W19" s="37">
        <f t="shared" si="16"/>
        <v>0.17100000000000001</v>
      </c>
      <c r="X19" s="31">
        <f t="shared" si="8"/>
        <v>0</v>
      </c>
      <c r="Y19" s="49"/>
      <c r="AA19" s="37"/>
    </row>
    <row r="20" spans="1:28" s="37" customFormat="1" x14ac:dyDescent="0.2">
      <c r="A20" s="156"/>
      <c r="B20" s="98">
        <v>16</v>
      </c>
      <c r="C20" s="99">
        <f t="shared" si="11"/>
        <v>-1.8000000000000002E-2</v>
      </c>
      <c r="D20" s="51" t="s">
        <v>32</v>
      </c>
      <c r="E20" s="110"/>
      <c r="F20" s="154"/>
      <c r="G20" s="153"/>
      <c r="H20" s="99">
        <f t="shared" si="12"/>
        <v>-1.8000000000000002E-2</v>
      </c>
      <c r="I20" s="51" t="str">
        <f t="shared" si="6"/>
        <v>Tapas de botella plástica</v>
      </c>
      <c r="J20" s="110"/>
      <c r="K20" s="154"/>
      <c r="L20" s="153"/>
      <c r="N20" s="37">
        <f t="shared" si="13"/>
        <v>-1.8000000000000002E-2</v>
      </c>
      <c r="O20" s="112"/>
      <c r="P20" s="111"/>
      <c r="Q20" s="37">
        <f t="shared" si="14"/>
        <v>-1.8000000000000002E-2</v>
      </c>
      <c r="R20" s="37" t="e">
        <f t="shared" si="7"/>
        <v>#N/A</v>
      </c>
      <c r="S20" s="111"/>
      <c r="U20" s="37">
        <f t="shared" si="15"/>
        <v>0.17</v>
      </c>
      <c r="V20" s="31" t="str">
        <f>IFERROR(INDEX($O$5:$O$192, MATCH(0,INDEX(COUNTIF($V$4:V19, $O$5:$O$192),0,0),0)),"")</f>
        <v/>
      </c>
      <c r="W20" s="37">
        <f t="shared" si="16"/>
        <v>0.17</v>
      </c>
      <c r="X20" s="31">
        <f t="shared" si="8"/>
        <v>0</v>
      </c>
      <c r="Y20" s="49"/>
    </row>
    <row r="21" spans="1:28" s="37" customFormat="1" x14ac:dyDescent="0.2">
      <c r="A21" s="156"/>
      <c r="B21" s="98">
        <v>17</v>
      </c>
      <c r="C21" s="99">
        <f t="shared" si="11"/>
        <v>-1.9E-2</v>
      </c>
      <c r="D21" s="51" t="s">
        <v>65</v>
      </c>
      <c r="E21" s="110"/>
      <c r="F21" s="154"/>
      <c r="G21" s="153"/>
      <c r="H21" s="99">
        <f t="shared" si="12"/>
        <v>-1.9E-2</v>
      </c>
      <c r="I21" s="51" t="str">
        <f t="shared" si="6"/>
        <v>Tapas de plástico general</v>
      </c>
      <c r="J21" s="110"/>
      <c r="K21" s="154"/>
      <c r="L21" s="153"/>
      <c r="N21" s="37">
        <f t="shared" si="13"/>
        <v>-1.9E-2</v>
      </c>
      <c r="O21" s="112"/>
      <c r="P21" s="111"/>
      <c r="Q21" s="37">
        <f t="shared" si="14"/>
        <v>-1.9E-2</v>
      </c>
      <c r="R21" s="37" t="e">
        <f t="shared" si="7"/>
        <v>#N/A</v>
      </c>
      <c r="S21" s="111"/>
      <c r="U21" s="37">
        <f t="shared" si="15"/>
        <v>0.16900000000000001</v>
      </c>
      <c r="V21" s="31" t="str">
        <f>IFERROR(INDEX($O$5:$O$192, MATCH(0,INDEX(COUNTIF($V$4:V20, $O$5:$O$192),0,0),0)),"")</f>
        <v/>
      </c>
      <c r="W21" s="37">
        <f t="shared" si="16"/>
        <v>0.16900000000000001</v>
      </c>
      <c r="X21" s="31">
        <f t="shared" si="8"/>
        <v>0</v>
      </c>
      <c r="Y21" s="49"/>
    </row>
    <row r="22" spans="1:28" x14ac:dyDescent="0.2">
      <c r="A22" s="156"/>
      <c r="B22" s="98">
        <v>18</v>
      </c>
      <c r="C22" s="99">
        <f t="shared" si="11"/>
        <v>-0.02</v>
      </c>
      <c r="D22" s="51" t="s">
        <v>66</v>
      </c>
      <c r="E22" s="110"/>
      <c r="F22" s="154"/>
      <c r="G22" s="153"/>
      <c r="H22" s="99">
        <f t="shared" si="12"/>
        <v>-0.02</v>
      </c>
      <c r="I22" s="51" t="str">
        <f t="shared" si="6"/>
        <v>Contenedores de plástico (incluye la tapa)</v>
      </c>
      <c r="J22" s="110"/>
      <c r="K22" s="154"/>
      <c r="L22" s="153"/>
      <c r="N22" s="37">
        <f t="shared" si="13"/>
        <v>-0.02</v>
      </c>
      <c r="O22" s="112"/>
      <c r="P22" s="111"/>
      <c r="Q22" s="37">
        <f t="shared" si="14"/>
        <v>-0.02</v>
      </c>
      <c r="R22" s="37" t="e">
        <f t="shared" si="7"/>
        <v>#N/A</v>
      </c>
      <c r="S22" s="111"/>
      <c r="U22" s="37">
        <f t="shared" si="15"/>
        <v>0.16800000000000001</v>
      </c>
      <c r="V22" s="31" t="str">
        <f>IFERROR(INDEX($O$5:$O$192, MATCH(0,INDEX(COUNTIF($V$4:V21, $O$5:$O$192),0,0),0)),"")</f>
        <v/>
      </c>
      <c r="W22" s="37">
        <f t="shared" si="16"/>
        <v>0.16800000000000001</v>
      </c>
      <c r="X22" s="31">
        <f t="shared" si="8"/>
        <v>0</v>
      </c>
      <c r="Y22" s="49"/>
      <c r="AA22" s="37"/>
    </row>
    <row r="23" spans="1:28" x14ac:dyDescent="0.2">
      <c r="A23" s="156"/>
      <c r="B23" s="98">
        <v>19</v>
      </c>
      <c r="C23" s="99">
        <f t="shared" si="11"/>
        <v>-2.1000000000000001E-2</v>
      </c>
      <c r="D23" s="51" t="s">
        <v>150</v>
      </c>
      <c r="E23" s="110"/>
      <c r="F23" s="154"/>
      <c r="G23" s="153"/>
      <c r="H23" s="99">
        <f t="shared" si="12"/>
        <v>-2.1000000000000001E-2</v>
      </c>
      <c r="I23" s="51" t="str">
        <f t="shared" si="6"/>
        <v>Contenedor de comida "a domicilio" (plástico)</v>
      </c>
      <c r="J23" s="110"/>
      <c r="K23" s="154"/>
      <c r="L23" s="153"/>
      <c r="N23" s="37">
        <f t="shared" si="13"/>
        <v>-2.1000000000000001E-2</v>
      </c>
      <c r="O23" s="112"/>
      <c r="P23" s="111"/>
      <c r="Q23" s="37">
        <f t="shared" si="14"/>
        <v>-2.1000000000000001E-2</v>
      </c>
      <c r="R23" s="37" t="e">
        <f t="shared" si="7"/>
        <v>#N/A</v>
      </c>
      <c r="S23" s="111"/>
      <c r="U23" s="37">
        <f t="shared" si="15"/>
        <v>0.16700000000000001</v>
      </c>
      <c r="V23" s="31" t="str">
        <f>IFERROR(INDEX($O$5:$O$192, MATCH(0,INDEX(COUNTIF($V$4:V22, $O$5:$O$192),0,0),0)),"")</f>
        <v/>
      </c>
      <c r="W23" s="37">
        <f t="shared" si="16"/>
        <v>0.16700000000000001</v>
      </c>
      <c r="X23" s="31">
        <f t="shared" si="8"/>
        <v>0</v>
      </c>
      <c r="Y23" s="49"/>
      <c r="AA23" s="37"/>
    </row>
    <row r="24" spans="1:28" x14ac:dyDescent="0.2">
      <c r="A24" s="156"/>
      <c r="B24" s="98">
        <v>20</v>
      </c>
      <c r="C24" s="99">
        <f t="shared" si="11"/>
        <v>-2.1999999999999999E-2</v>
      </c>
      <c r="D24" s="51" t="s">
        <v>151</v>
      </c>
      <c r="E24" s="110"/>
      <c r="F24" s="154"/>
      <c r="G24" s="153"/>
      <c r="H24" s="99">
        <f t="shared" si="12"/>
        <v>-2.1999999999999999E-2</v>
      </c>
      <c r="I24" s="51" t="str">
        <f t="shared" si="6"/>
        <v>Contenedor de comida "a domicilio" (estereofón liso)</v>
      </c>
      <c r="J24" s="110"/>
      <c r="K24" s="154"/>
      <c r="L24" s="153"/>
      <c r="N24" s="37">
        <f t="shared" si="13"/>
        <v>-2.1999999999999999E-2</v>
      </c>
      <c r="O24" s="112"/>
      <c r="P24" s="111"/>
      <c r="Q24" s="37">
        <f t="shared" si="14"/>
        <v>-2.1999999999999999E-2</v>
      </c>
      <c r="R24" s="37" t="e">
        <f t="shared" si="7"/>
        <v>#N/A</v>
      </c>
      <c r="S24" s="111"/>
      <c r="U24" s="37">
        <f t="shared" si="15"/>
        <v>0.16600000000000001</v>
      </c>
      <c r="V24" s="31" t="str">
        <f>IFERROR(INDEX($O$5:$O$192, MATCH(0,INDEX(COUNTIF($V$4:V23, $O$5:$O$192),0,0),0)),"")</f>
        <v/>
      </c>
      <c r="W24" s="37">
        <f t="shared" si="16"/>
        <v>0.16600000000000001</v>
      </c>
      <c r="X24" s="31">
        <f t="shared" si="8"/>
        <v>0</v>
      </c>
      <c r="Y24" s="49"/>
      <c r="AA24" s="37"/>
    </row>
    <row r="25" spans="1:28" s="37" customFormat="1" x14ac:dyDescent="0.2">
      <c r="A25" s="156"/>
      <c r="B25" s="98">
        <v>21</v>
      </c>
      <c r="C25" s="99">
        <f t="shared" si="11"/>
        <v>-2.3E-2</v>
      </c>
      <c r="D25" s="51" t="s">
        <v>152</v>
      </c>
      <c r="E25" s="110"/>
      <c r="F25" s="154"/>
      <c r="G25" s="153"/>
      <c r="H25" s="99">
        <f t="shared" si="12"/>
        <v>-2.3E-2</v>
      </c>
      <c r="I25" s="51" t="str">
        <f t="shared" si="6"/>
        <v>Empaques de alimentos (tipo bolsa)</v>
      </c>
      <c r="J25" s="110"/>
      <c r="K25" s="154"/>
      <c r="L25" s="153"/>
      <c r="N25" s="37">
        <f t="shared" si="13"/>
        <v>-2.3E-2</v>
      </c>
      <c r="O25" s="112"/>
      <c r="P25" s="111"/>
      <c r="Q25" s="37">
        <f t="shared" si="14"/>
        <v>-2.3E-2</v>
      </c>
      <c r="R25" s="37" t="e">
        <f t="shared" si="7"/>
        <v>#N/A</v>
      </c>
      <c r="S25" s="111"/>
      <c r="U25" s="37">
        <f t="shared" si="15"/>
        <v>0.16500000000000001</v>
      </c>
      <c r="V25" s="31" t="str">
        <f>IFERROR(INDEX($O$5:$O$192, MATCH(0,INDEX(COUNTIF($V$4:V24, $O$5:$O$192),0,0),0)),"")</f>
        <v/>
      </c>
      <c r="W25" s="37">
        <f t="shared" si="16"/>
        <v>0.16500000000000001</v>
      </c>
      <c r="X25" s="31">
        <f t="shared" si="8"/>
        <v>0</v>
      </c>
      <c r="Y25" s="49"/>
    </row>
    <row r="26" spans="1:28" x14ac:dyDescent="0.2">
      <c r="A26" s="156"/>
      <c r="B26" s="98">
        <v>22</v>
      </c>
      <c r="C26" s="99">
        <f t="shared" si="11"/>
        <v>-2.4E-2</v>
      </c>
      <c r="D26" s="51" t="s">
        <v>153</v>
      </c>
      <c r="E26" s="110"/>
      <c r="F26" s="154"/>
      <c r="G26" s="153"/>
      <c r="H26" s="99">
        <f t="shared" si="12"/>
        <v>-2.4E-2</v>
      </c>
      <c r="I26" s="51" t="str">
        <f t="shared" si="6"/>
        <v>Paquetes de condimentos</v>
      </c>
      <c r="J26" s="110"/>
      <c r="K26" s="154"/>
      <c r="L26" s="153"/>
      <c r="N26" s="37">
        <f t="shared" si="13"/>
        <v>-2.4E-2</v>
      </c>
      <c r="O26" s="112"/>
      <c r="P26" s="111"/>
      <c r="Q26" s="37">
        <f t="shared" si="14"/>
        <v>-2.4E-2</v>
      </c>
      <c r="R26" s="37" t="e">
        <f t="shared" si="7"/>
        <v>#N/A</v>
      </c>
      <c r="S26" s="111"/>
      <c r="U26" s="37">
        <f t="shared" si="15"/>
        <v>0.16400000000000001</v>
      </c>
      <c r="V26" s="31" t="str">
        <f>IFERROR(INDEX($O$5:$O$192, MATCH(0,INDEX(COUNTIF($V$4:V25, $O$5:$O$192),0,0),0)),"")</f>
        <v/>
      </c>
      <c r="W26" s="37">
        <f t="shared" si="16"/>
        <v>0.16400000000000001</v>
      </c>
      <c r="X26" s="31">
        <f t="shared" si="8"/>
        <v>0</v>
      </c>
      <c r="Y26" s="49"/>
      <c r="AA26" s="37"/>
    </row>
    <row r="27" spans="1:28" x14ac:dyDescent="0.2">
      <c r="A27" s="156"/>
      <c r="B27" s="98">
        <v>23</v>
      </c>
      <c r="C27" s="99">
        <f t="shared" si="11"/>
        <v>-2.5000000000000001E-2</v>
      </c>
      <c r="D27" s="51" t="s">
        <v>154</v>
      </c>
      <c r="E27" s="110"/>
      <c r="F27" s="154"/>
      <c r="G27" s="153"/>
      <c r="H27" s="99">
        <f t="shared" si="12"/>
        <v>-2.5000000000000001E-2</v>
      </c>
      <c r="I27" s="51" t="str">
        <f t="shared" si="6"/>
        <v>Cucharas y cubiertos desechables (plástico)</v>
      </c>
      <c r="J27" s="110"/>
      <c r="K27" s="154"/>
      <c r="L27" s="153"/>
      <c r="N27" s="37">
        <f t="shared" si="13"/>
        <v>-2.5000000000000001E-2</v>
      </c>
      <c r="O27" s="112"/>
      <c r="P27" s="111"/>
      <c r="Q27" s="37">
        <f t="shared" si="14"/>
        <v>-2.5000000000000001E-2</v>
      </c>
      <c r="R27" s="37" t="e">
        <f t="shared" si="7"/>
        <v>#N/A</v>
      </c>
      <c r="S27" s="111"/>
      <c r="U27" s="37">
        <f t="shared" si="15"/>
        <v>0.16300000000000001</v>
      </c>
      <c r="V27" s="31" t="str">
        <f>IFERROR(INDEX($O$5:$O$192, MATCH(0,INDEX(COUNTIF($V$4:V26, $O$5:$O$192),0,0),0)),"")</f>
        <v/>
      </c>
      <c r="W27" s="37">
        <f t="shared" si="16"/>
        <v>0.16300000000000001</v>
      </c>
      <c r="X27" s="31">
        <f t="shared" si="8"/>
        <v>0</v>
      </c>
      <c r="Y27" s="49"/>
      <c r="AA27" s="37"/>
    </row>
    <row r="28" spans="1:28" ht="12.75" customHeight="1" x14ac:dyDescent="0.2">
      <c r="A28" s="156"/>
      <c r="B28" s="98">
        <v>24</v>
      </c>
      <c r="C28" s="99">
        <f t="shared" si="11"/>
        <v>-2.6000000000000002E-2</v>
      </c>
      <c r="D28" s="52" t="s">
        <v>103</v>
      </c>
      <c r="E28" s="110"/>
      <c r="F28" s="154"/>
      <c r="G28" s="153"/>
      <c r="H28" s="99">
        <f t="shared" si="12"/>
        <v>-2.6000000000000002E-2</v>
      </c>
      <c r="I28" s="51" t="str">
        <f t="shared" si="6"/>
        <v>Platos desechables (plástico)</v>
      </c>
      <c r="J28" s="110"/>
      <c r="K28" s="154"/>
      <c r="L28" s="153"/>
      <c r="N28" s="37">
        <f t="shared" si="13"/>
        <v>-2.6000000000000002E-2</v>
      </c>
      <c r="O28" s="112"/>
      <c r="P28" s="111"/>
      <c r="Q28" s="37">
        <f t="shared" si="14"/>
        <v>-2.6000000000000002E-2</v>
      </c>
      <c r="R28" s="37" t="e">
        <f t="shared" si="7"/>
        <v>#N/A</v>
      </c>
      <c r="S28" s="111"/>
      <c r="U28" s="37">
        <f t="shared" si="15"/>
        <v>0.16200000000000001</v>
      </c>
      <c r="V28" s="31" t="str">
        <f>IFERROR(INDEX($O$5:$O$192, MATCH(0,INDEX(COUNTIF($V$4:V27, $O$5:$O$192),0,0),0)),"")</f>
        <v/>
      </c>
      <c r="W28" s="37">
        <f t="shared" si="16"/>
        <v>0.16200000000000001</v>
      </c>
      <c r="X28" s="31">
        <f t="shared" si="8"/>
        <v>0</v>
      </c>
      <c r="Y28" s="49"/>
      <c r="AA28" s="37"/>
    </row>
    <row r="29" spans="1:28" x14ac:dyDescent="0.2">
      <c r="A29" s="156"/>
      <c r="B29" s="98">
        <v>25</v>
      </c>
      <c r="C29" s="99">
        <f t="shared" si="11"/>
        <v>-2.7E-2</v>
      </c>
      <c r="D29" s="52" t="s">
        <v>106</v>
      </c>
      <c r="E29" s="110"/>
      <c r="F29" s="154"/>
      <c r="G29" s="153"/>
      <c r="H29" s="99">
        <f t="shared" si="12"/>
        <v>-2.7E-2</v>
      </c>
      <c r="I29" s="51" t="str">
        <f t="shared" si="6"/>
        <v>Platos desechables (estereofón)</v>
      </c>
      <c r="J29" s="110"/>
      <c r="K29" s="154"/>
      <c r="L29" s="153"/>
      <c r="N29" s="37">
        <f t="shared" si="13"/>
        <v>-2.7E-2</v>
      </c>
      <c r="O29" s="112"/>
      <c r="P29" s="111"/>
      <c r="Q29" s="37">
        <f t="shared" si="14"/>
        <v>-2.7E-2</v>
      </c>
      <c r="R29" s="37" t="e">
        <f t="shared" si="7"/>
        <v>#N/A</v>
      </c>
      <c r="S29" s="111"/>
      <c r="U29" s="37">
        <f t="shared" si="15"/>
        <v>0.161</v>
      </c>
      <c r="V29" s="31" t="str">
        <f>IFERROR(INDEX($O$5:$O$192, MATCH(0,INDEX(COUNTIF($V$4:V28, $O$5:$O$192),0,0),0)),"")</f>
        <v/>
      </c>
      <c r="W29" s="37">
        <f t="shared" si="16"/>
        <v>0.161</v>
      </c>
      <c r="X29" s="31">
        <f t="shared" si="8"/>
        <v>0</v>
      </c>
      <c r="Y29" s="49"/>
      <c r="AA29" s="37"/>
    </row>
    <row r="30" spans="1:28" x14ac:dyDescent="0.2">
      <c r="A30" s="156"/>
      <c r="B30" s="98">
        <v>26</v>
      </c>
      <c r="C30" s="99">
        <f t="shared" si="11"/>
        <v>-2.8000000000000001E-2</v>
      </c>
      <c r="D30" s="51" t="s">
        <v>104</v>
      </c>
      <c r="E30" s="110"/>
      <c r="F30" s="154"/>
      <c r="G30" s="153"/>
      <c r="H30" s="99">
        <f t="shared" si="12"/>
        <v>-2.8000000000000001E-2</v>
      </c>
      <c r="I30" s="51" t="str">
        <f t="shared" si="6"/>
        <v>Vasos desechables (plástico)</v>
      </c>
      <c r="J30" s="110"/>
      <c r="K30" s="154"/>
      <c r="L30" s="153"/>
      <c r="N30" s="37">
        <f t="shared" si="13"/>
        <v>-2.8000000000000001E-2</v>
      </c>
      <c r="O30" s="112"/>
      <c r="P30" s="111"/>
      <c r="Q30" s="37">
        <f t="shared" si="14"/>
        <v>-2.8000000000000001E-2</v>
      </c>
      <c r="R30" s="37" t="e">
        <f t="shared" si="7"/>
        <v>#N/A</v>
      </c>
      <c r="S30" s="111"/>
      <c r="U30" s="37">
        <f t="shared" si="15"/>
        <v>0.16</v>
      </c>
      <c r="V30" s="31" t="str">
        <f>IFERROR(INDEX($O$5:$O$192, MATCH(0,INDEX(COUNTIF($V$4:V29, $O$5:$O$192),0,0),0)),"")</f>
        <v/>
      </c>
      <c r="W30" s="37">
        <f t="shared" si="16"/>
        <v>0.16</v>
      </c>
      <c r="X30" s="31">
        <f t="shared" si="8"/>
        <v>0</v>
      </c>
      <c r="Y30" s="49"/>
      <c r="AA30" s="37"/>
    </row>
    <row r="31" spans="1:28" ht="12.75" customHeight="1" x14ac:dyDescent="0.2">
      <c r="A31" s="156"/>
      <c r="B31" s="98">
        <v>27</v>
      </c>
      <c r="C31" s="99">
        <f t="shared" si="11"/>
        <v>-2.9000000000000001E-2</v>
      </c>
      <c r="D31" s="51" t="s">
        <v>107</v>
      </c>
      <c r="E31" s="110"/>
      <c r="F31" s="154"/>
      <c r="G31" s="153"/>
      <c r="H31" s="99">
        <f t="shared" si="12"/>
        <v>-2.9000000000000001E-2</v>
      </c>
      <c r="I31" s="51" t="str">
        <f t="shared" si="6"/>
        <v>Vasos desechables (estereofón)</v>
      </c>
      <c r="J31" s="110"/>
      <c r="K31" s="154"/>
      <c r="L31" s="153"/>
      <c r="N31" s="37">
        <f t="shared" si="13"/>
        <v>-2.9000000000000001E-2</v>
      </c>
      <c r="O31" s="112"/>
      <c r="P31" s="111"/>
      <c r="Q31" s="37">
        <f t="shared" si="14"/>
        <v>-2.9000000000000001E-2</v>
      </c>
      <c r="R31" s="37" t="e">
        <f t="shared" si="7"/>
        <v>#N/A</v>
      </c>
      <c r="S31" s="111"/>
      <c r="U31" s="37">
        <f t="shared" si="15"/>
        <v>0.159</v>
      </c>
      <c r="V31" s="31" t="str">
        <f>IFERROR(INDEX($O$5:$O$192, MATCH(0,INDEX(COUNTIF($V$4:V30, $O$5:$O$192),0,0),0)),"")</f>
        <v/>
      </c>
      <c r="W31" s="37">
        <f t="shared" si="16"/>
        <v>0.159</v>
      </c>
      <c r="X31" s="31">
        <f t="shared" si="8"/>
        <v>0</v>
      </c>
      <c r="Y31" s="49"/>
    </row>
    <row r="32" spans="1:28" ht="12.75" customHeight="1" x14ac:dyDescent="0.2">
      <c r="A32" s="156"/>
      <c r="B32" s="98">
        <v>28</v>
      </c>
      <c r="C32" s="99">
        <f t="shared" si="11"/>
        <v>-0.03</v>
      </c>
      <c r="D32" s="53" t="s">
        <v>100</v>
      </c>
      <c r="E32" s="110"/>
      <c r="F32" s="154"/>
      <c r="G32" s="153"/>
      <c r="H32" s="99">
        <f t="shared" si="12"/>
        <v>-0.03</v>
      </c>
      <c r="I32" s="51" t="str">
        <f t="shared" si="6"/>
        <v>Envoltorios y empaques plásticos</v>
      </c>
      <c r="J32" s="110"/>
      <c r="K32" s="154"/>
      <c r="L32" s="153"/>
      <c r="N32" s="37">
        <f t="shared" si="13"/>
        <v>-0.03</v>
      </c>
      <c r="O32" s="112"/>
      <c r="P32" s="111"/>
      <c r="Q32" s="37">
        <f t="shared" si="14"/>
        <v>-0.03</v>
      </c>
      <c r="R32" s="37" t="e">
        <f t="shared" si="7"/>
        <v>#N/A</v>
      </c>
      <c r="S32" s="111"/>
      <c r="U32" s="37">
        <f t="shared" si="15"/>
        <v>0.158</v>
      </c>
      <c r="V32" s="31" t="str">
        <f>IFERROR(INDEX($O$5:$O$192, MATCH(0,INDEX(COUNTIF($V$4:V31, $O$5:$O$192),0,0),0)),"")</f>
        <v/>
      </c>
      <c r="W32" s="37">
        <f t="shared" si="16"/>
        <v>0.158</v>
      </c>
      <c r="X32" s="31">
        <f t="shared" si="8"/>
        <v>0</v>
      </c>
      <c r="Y32" s="49"/>
    </row>
    <row r="33" spans="1:25" s="37" customFormat="1" x14ac:dyDescent="0.2">
      <c r="A33" s="156"/>
      <c r="B33" s="98">
        <v>29</v>
      </c>
      <c r="C33" s="99">
        <f t="shared" si="11"/>
        <v>-3.1E-2</v>
      </c>
      <c r="D33" s="51" t="s">
        <v>155</v>
      </c>
      <c r="E33" s="110"/>
      <c r="F33" s="154"/>
      <c r="G33" s="153"/>
      <c r="H33" s="99">
        <f t="shared" si="12"/>
        <v>-3.1E-2</v>
      </c>
      <c r="I33" s="51" t="str">
        <f t="shared" si="6"/>
        <v>Palillos de popi</v>
      </c>
      <c r="J33" s="110"/>
      <c r="K33" s="154"/>
      <c r="L33" s="153"/>
      <c r="N33" s="37">
        <f t="shared" si="13"/>
        <v>-3.1E-2</v>
      </c>
      <c r="O33" s="112"/>
      <c r="P33" s="111"/>
      <c r="Q33" s="37">
        <f t="shared" si="14"/>
        <v>-3.1E-2</v>
      </c>
      <c r="R33" s="37" t="e">
        <f t="shared" si="7"/>
        <v>#N/A</v>
      </c>
      <c r="S33" s="111"/>
      <c r="U33" s="37">
        <f t="shared" si="15"/>
        <v>0.157</v>
      </c>
      <c r="V33" s="31" t="str">
        <f>IFERROR(INDEX($O$5:$O$192, MATCH(0,INDEX(COUNTIF($V$4:V32, $O$5:$O$192),0,0),0)),"")</f>
        <v/>
      </c>
      <c r="W33" s="37">
        <f t="shared" si="16"/>
        <v>0.157</v>
      </c>
      <c r="X33" s="31">
        <f t="shared" si="8"/>
        <v>0</v>
      </c>
      <c r="Y33" s="49"/>
    </row>
    <row r="34" spans="1:25" x14ac:dyDescent="0.2">
      <c r="A34" s="156"/>
      <c r="B34" s="98">
        <v>30</v>
      </c>
      <c r="C34" s="99">
        <f t="shared" si="11"/>
        <v>-3.2000000000000001E-2</v>
      </c>
      <c r="D34" s="51" t="s">
        <v>156</v>
      </c>
      <c r="E34" s="110"/>
      <c r="F34" s="154"/>
      <c r="G34" s="153"/>
      <c r="H34" s="99">
        <f t="shared" si="12"/>
        <v>-3.2000000000000001E-2</v>
      </c>
      <c r="I34" s="51" t="str">
        <f t="shared" si="6"/>
        <v>Pajillas</v>
      </c>
      <c r="J34" s="110"/>
      <c r="K34" s="154"/>
      <c r="L34" s="153"/>
      <c r="N34" s="37">
        <f t="shared" si="13"/>
        <v>-3.2000000000000001E-2</v>
      </c>
      <c r="O34" s="112"/>
      <c r="P34" s="111"/>
      <c r="Q34" s="37">
        <f t="shared" si="14"/>
        <v>-3.2000000000000001E-2</v>
      </c>
      <c r="R34" s="37" t="e">
        <f t="shared" si="7"/>
        <v>#N/A</v>
      </c>
      <c r="S34" s="111"/>
      <c r="U34" s="37">
        <f t="shared" si="15"/>
        <v>0.156</v>
      </c>
      <c r="V34" s="31" t="str">
        <f>IFERROR(INDEX($O$5:$O$192, MATCH(0,INDEX(COUNTIF($V$4:V33, $O$5:$O$192),0,0),0)),"")</f>
        <v/>
      </c>
      <c r="W34" s="37">
        <f t="shared" si="16"/>
        <v>0.156</v>
      </c>
      <c r="X34" s="31">
        <f t="shared" si="8"/>
        <v>0</v>
      </c>
      <c r="Y34" s="49"/>
    </row>
    <row r="35" spans="1:25" ht="12.75" customHeight="1" x14ac:dyDescent="0.2">
      <c r="A35" s="156"/>
      <c r="B35" s="98">
        <v>31</v>
      </c>
      <c r="C35" s="99">
        <f t="shared" si="11"/>
        <v>-3.3000000000000002E-2</v>
      </c>
      <c r="D35" s="53" t="s">
        <v>157</v>
      </c>
      <c r="E35" s="110"/>
      <c r="F35" s="154"/>
      <c r="G35" s="153"/>
      <c r="H35" s="99">
        <f t="shared" si="12"/>
        <v>-3.3000000000000002E-2</v>
      </c>
      <c r="I35" s="51" t="str">
        <f t="shared" si="6"/>
        <v>Paquetes de "bolis" o gelatinas</v>
      </c>
      <c r="J35" s="110"/>
      <c r="K35" s="154"/>
      <c r="L35" s="153"/>
      <c r="N35" s="37">
        <f t="shared" si="13"/>
        <v>-3.3000000000000002E-2</v>
      </c>
      <c r="O35" s="112"/>
      <c r="P35" s="111"/>
      <c r="Q35" s="37">
        <f t="shared" si="14"/>
        <v>-3.3000000000000002E-2</v>
      </c>
      <c r="R35" s="37" t="e">
        <f t="shared" si="7"/>
        <v>#N/A</v>
      </c>
      <c r="S35" s="111"/>
      <c r="U35" s="37">
        <f t="shared" si="15"/>
        <v>0.155</v>
      </c>
      <c r="V35" s="31" t="str">
        <f>IFERROR(INDEX($O$5:$O$192, MATCH(0,INDEX(COUNTIF($V$4:V34, $O$5:$O$192),0,0),0)),"")</f>
        <v/>
      </c>
      <c r="W35" s="37">
        <f t="shared" si="16"/>
        <v>0.155</v>
      </c>
      <c r="X35" s="31">
        <f t="shared" si="8"/>
        <v>0</v>
      </c>
      <c r="Y35" s="49"/>
    </row>
    <row r="36" spans="1:25" ht="12.75" customHeight="1" x14ac:dyDescent="0.2">
      <c r="A36" s="156"/>
      <c r="B36" s="98">
        <v>32</v>
      </c>
      <c r="C36" s="99">
        <f t="shared" si="11"/>
        <v>-3.4000000000000002E-2</v>
      </c>
      <c r="D36" s="53" t="s">
        <v>158</v>
      </c>
      <c r="E36" s="110"/>
      <c r="F36" s="154"/>
      <c r="G36" s="153"/>
      <c r="H36" s="99">
        <f t="shared" si="12"/>
        <v>-3.4000000000000002E-2</v>
      </c>
      <c r="I36" s="51" t="str">
        <f t="shared" si="6"/>
        <v>Malla para frutas y verduras (plástico o estereofón)</v>
      </c>
      <c r="J36" s="110"/>
      <c r="K36" s="154"/>
      <c r="L36" s="153"/>
      <c r="N36" s="37">
        <f t="shared" si="13"/>
        <v>-3.4000000000000002E-2</v>
      </c>
      <c r="O36" s="112"/>
      <c r="P36" s="111"/>
      <c r="Q36" s="37">
        <f t="shared" si="14"/>
        <v>-3.4000000000000002E-2</v>
      </c>
      <c r="R36" s="37" t="e">
        <f t="shared" si="7"/>
        <v>#N/A</v>
      </c>
      <c r="S36" s="111"/>
      <c r="U36" s="37">
        <f t="shared" si="15"/>
        <v>0.154</v>
      </c>
      <c r="V36" s="31" t="str">
        <f>IFERROR(INDEX($O$5:$O$192, MATCH(0,INDEX(COUNTIF($V$4:V35, $O$5:$O$192),0,0),0)),"")</f>
        <v/>
      </c>
      <c r="W36" s="37">
        <f t="shared" si="16"/>
        <v>0.154</v>
      </c>
      <c r="X36" s="31">
        <f t="shared" si="8"/>
        <v>0</v>
      </c>
      <c r="Y36" s="49"/>
    </row>
    <row r="37" spans="1:25" ht="12.75" customHeight="1" x14ac:dyDescent="0.2">
      <c r="A37" s="156"/>
      <c r="B37" s="98">
        <v>33</v>
      </c>
      <c r="C37" s="99">
        <f t="shared" si="11"/>
        <v>-3.5000000000000003E-2</v>
      </c>
      <c r="D37" s="53" t="s">
        <v>50</v>
      </c>
      <c r="E37" s="110"/>
      <c r="F37" s="154"/>
      <c r="G37" s="153"/>
      <c r="H37" s="99">
        <f t="shared" si="12"/>
        <v>-3.5000000000000003E-2</v>
      </c>
      <c r="I37" s="51" t="str">
        <f t="shared" si="6"/>
        <v>Colillas de cigarro</v>
      </c>
      <c r="J37" s="110"/>
      <c r="K37" s="154"/>
      <c r="L37" s="153"/>
      <c r="N37" s="37">
        <f t="shared" si="13"/>
        <v>-3.5000000000000003E-2</v>
      </c>
      <c r="O37" s="112"/>
      <c r="P37" s="111"/>
      <c r="Q37" s="37">
        <f t="shared" si="14"/>
        <v>-3.5000000000000003E-2</v>
      </c>
      <c r="R37" s="37" t="e">
        <f t="shared" si="7"/>
        <v>#N/A</v>
      </c>
      <c r="S37" s="111"/>
      <c r="U37" s="37">
        <f t="shared" si="15"/>
        <v>0.153</v>
      </c>
      <c r="V37" s="31" t="str">
        <f>IFERROR(INDEX($O$5:$O$192, MATCH(0,INDEX(COUNTIF($V$4:V36, $O$5:$O$192),0,0),0)),"")</f>
        <v/>
      </c>
      <c r="W37" s="37">
        <f t="shared" si="16"/>
        <v>0.153</v>
      </c>
      <c r="X37" s="31">
        <f t="shared" si="8"/>
        <v>0</v>
      </c>
      <c r="Y37" s="49"/>
    </row>
    <row r="38" spans="1:25" x14ac:dyDescent="0.2">
      <c r="A38" s="156"/>
      <c r="B38" s="98">
        <v>34</v>
      </c>
      <c r="C38" s="99">
        <f t="shared" si="11"/>
        <v>-3.6000000000000004E-2</v>
      </c>
      <c r="D38" s="51" t="s">
        <v>159</v>
      </c>
      <c r="E38" s="110"/>
      <c r="F38" s="154"/>
      <c r="G38" s="153"/>
      <c r="H38" s="99">
        <f t="shared" si="12"/>
        <v>-3.6000000000000004E-2</v>
      </c>
      <c r="I38" s="51" t="str">
        <f t="shared" si="6"/>
        <v>Envases Tetrapack - Tetrabrick</v>
      </c>
      <c r="J38" s="110"/>
      <c r="K38" s="154"/>
      <c r="L38" s="153"/>
      <c r="N38" s="37">
        <f t="shared" si="13"/>
        <v>-3.6000000000000004E-2</v>
      </c>
      <c r="O38" s="112"/>
      <c r="P38" s="111"/>
      <c r="Q38" s="37">
        <f t="shared" si="14"/>
        <v>-3.6000000000000004E-2</v>
      </c>
      <c r="R38" s="37" t="e">
        <f t="shared" si="7"/>
        <v>#N/A</v>
      </c>
      <c r="S38" s="111"/>
      <c r="U38" s="37">
        <f t="shared" si="15"/>
        <v>0.152</v>
      </c>
      <c r="V38" s="31" t="str">
        <f>IFERROR(INDEX($O$5:$O$192, MATCH(0,INDEX(COUNTIF($V$4:V37, $O$5:$O$192),0,0),0)),"")</f>
        <v/>
      </c>
      <c r="W38" s="37">
        <f t="shared" si="16"/>
        <v>0.152</v>
      </c>
      <c r="X38" s="31">
        <f t="shared" si="8"/>
        <v>0</v>
      </c>
      <c r="Y38" s="49"/>
    </row>
    <row r="39" spans="1:25" s="37" customFormat="1" x14ac:dyDescent="0.2">
      <c r="A39" s="156"/>
      <c r="B39" s="98">
        <v>35</v>
      </c>
      <c r="C39" s="99">
        <f t="shared" si="11"/>
        <v>-3.6999999999999998E-2</v>
      </c>
      <c r="D39" s="51" t="s">
        <v>209</v>
      </c>
      <c r="E39" s="110"/>
      <c r="F39" s="154"/>
      <c r="G39" s="153"/>
      <c r="H39" s="99">
        <f t="shared" si="12"/>
        <v>-3.6999999999999998E-2</v>
      </c>
      <c r="I39" s="51" t="str">
        <f t="shared" si="6"/>
        <v>Sellos de seguridad (envases tetra-pack)</v>
      </c>
      <c r="J39" s="110"/>
      <c r="K39" s="154"/>
      <c r="L39" s="153"/>
      <c r="N39" s="37">
        <f t="shared" si="13"/>
        <v>-3.6999999999999998E-2</v>
      </c>
      <c r="O39" s="112"/>
      <c r="P39" s="111"/>
      <c r="Q39" s="37">
        <f t="shared" si="14"/>
        <v>-3.6999999999999998E-2</v>
      </c>
      <c r="R39" s="37" t="e">
        <f t="shared" si="7"/>
        <v>#N/A</v>
      </c>
      <c r="S39" s="111"/>
      <c r="U39" s="37">
        <f t="shared" si="15"/>
        <v>0.151</v>
      </c>
      <c r="V39" s="31" t="str">
        <f>IFERROR(INDEX($O$5:$O$192, MATCH(0,INDEX(COUNTIF($V$4:V38, $O$5:$O$192),0,0),0)),"")</f>
        <v/>
      </c>
      <c r="W39" s="37">
        <f t="shared" ref="W39" si="17">X39+(COUNTA($X$5:$X$192)-ROW()+2)*0.001</f>
        <v>0.151</v>
      </c>
      <c r="X39" s="31">
        <f t="shared" ref="X39" si="18">SUMIF($O$5:$O$192,V39,$S$5:$S$192)</f>
        <v>0</v>
      </c>
      <c r="Y39" s="49"/>
    </row>
    <row r="40" spans="1:25" s="37" customFormat="1" x14ac:dyDescent="0.2">
      <c r="A40" s="156"/>
      <c r="B40" s="98">
        <v>36</v>
      </c>
      <c r="C40" s="99">
        <f t="shared" si="11"/>
        <v>-3.7999999999999999E-2</v>
      </c>
      <c r="D40" s="51" t="s">
        <v>160</v>
      </c>
      <c r="E40" s="110"/>
      <c r="F40" s="154"/>
      <c r="G40" s="153"/>
      <c r="H40" s="99">
        <f t="shared" si="12"/>
        <v>-3.7999999999999999E-2</v>
      </c>
      <c r="I40" s="51" t="str">
        <f t="shared" si="6"/>
        <v>Empaques metalizados</v>
      </c>
      <c r="J40" s="110"/>
      <c r="K40" s="154"/>
      <c r="L40" s="153"/>
      <c r="N40" s="37">
        <f t="shared" si="13"/>
        <v>-3.7999999999999999E-2</v>
      </c>
      <c r="O40" s="112"/>
      <c r="P40" s="111"/>
      <c r="Q40" s="37">
        <f t="shared" si="14"/>
        <v>-3.7999999999999999E-2</v>
      </c>
      <c r="R40" s="37" t="e">
        <f t="shared" si="7"/>
        <v>#N/A</v>
      </c>
      <c r="S40" s="111"/>
      <c r="U40" s="37">
        <f t="shared" si="15"/>
        <v>0.15</v>
      </c>
      <c r="V40" s="31" t="str">
        <f>IFERROR(INDEX($O$5:$O$192, MATCH(0,INDEX(COUNTIF($V$4:V39, $O$5:$O$192),0,0),0)),"")</f>
        <v/>
      </c>
      <c r="W40" s="37">
        <f t="shared" ref="W40:W41" si="19">X40+(COUNTA($X$5:$X$192)-ROW()+2)*0.001</f>
        <v>0.15</v>
      </c>
      <c r="X40" s="31">
        <f t="shared" ref="X40:X41" si="20">SUMIF($O$5:$O$192,V40,$S$5:$S$192)</f>
        <v>0</v>
      </c>
      <c r="Y40" s="49"/>
    </row>
    <row r="41" spans="1:25" s="37" customFormat="1" x14ac:dyDescent="0.2">
      <c r="A41" s="156"/>
      <c r="B41" s="98">
        <v>37</v>
      </c>
      <c r="C41" s="99">
        <f t="shared" si="11"/>
        <v>-3.9E-2</v>
      </c>
      <c r="D41" s="51" t="s">
        <v>71</v>
      </c>
      <c r="E41" s="110"/>
      <c r="F41" s="154"/>
      <c r="G41" s="153"/>
      <c r="H41" s="99">
        <f t="shared" si="12"/>
        <v>-3.9E-2</v>
      </c>
      <c r="I41" s="51" t="str">
        <f t="shared" si="6"/>
        <v>AÑADIR</v>
      </c>
      <c r="J41" s="110"/>
      <c r="K41" s="154"/>
      <c r="L41" s="153"/>
      <c r="N41" s="37">
        <f t="shared" si="13"/>
        <v>-3.9E-2</v>
      </c>
      <c r="O41" s="112"/>
      <c r="P41" s="111"/>
      <c r="Q41" s="37">
        <f t="shared" si="14"/>
        <v>-3.9E-2</v>
      </c>
      <c r="R41" s="37" t="e">
        <f t="shared" si="7"/>
        <v>#N/A</v>
      </c>
      <c r="S41" s="111"/>
      <c r="U41" s="37">
        <f t="shared" si="15"/>
        <v>0.14899999999999999</v>
      </c>
      <c r="V41" s="31" t="str">
        <f>IFERROR(INDEX($O$5:$O$192, MATCH(0,INDEX(COUNTIF($V$4:V40, $O$5:$O$192),0,0),0)),"")</f>
        <v/>
      </c>
      <c r="W41" s="37">
        <f t="shared" si="19"/>
        <v>0.14899999999999999</v>
      </c>
      <c r="X41" s="31">
        <f t="shared" si="20"/>
        <v>0</v>
      </c>
      <c r="Y41" s="49"/>
    </row>
    <row r="42" spans="1:25" s="37" customFormat="1" x14ac:dyDescent="0.2">
      <c r="A42" s="156"/>
      <c r="B42" s="98">
        <v>38</v>
      </c>
      <c r="C42" s="99">
        <f t="shared" si="11"/>
        <v>-0.04</v>
      </c>
      <c r="D42" s="51" t="s">
        <v>71</v>
      </c>
      <c r="E42" s="110"/>
      <c r="F42" s="154"/>
      <c r="G42" s="153"/>
      <c r="H42" s="99">
        <f t="shared" si="12"/>
        <v>-0.04</v>
      </c>
      <c r="I42" s="51" t="str">
        <f t="shared" si="6"/>
        <v>AÑADIR</v>
      </c>
      <c r="J42" s="110"/>
      <c r="K42" s="154"/>
      <c r="L42" s="153"/>
      <c r="N42" s="37">
        <f t="shared" si="13"/>
        <v>-0.04</v>
      </c>
      <c r="O42" s="112"/>
      <c r="P42" s="111"/>
      <c r="Q42" s="37">
        <f t="shared" si="14"/>
        <v>-0.04</v>
      </c>
      <c r="R42" s="37" t="e">
        <f t="shared" si="7"/>
        <v>#N/A</v>
      </c>
      <c r="S42" s="111"/>
      <c r="U42" s="37">
        <f t="shared" si="15"/>
        <v>0.14799999999999999</v>
      </c>
      <c r="V42" s="31" t="str">
        <f>IFERROR(INDEX($O$5:$O$192, MATCH(0,INDEX(COUNTIF($V$4:V41, $O$5:$O$192),0,0),0)),"")</f>
        <v/>
      </c>
      <c r="W42" s="37">
        <f t="shared" ref="W42:W105" si="21">X42+(COUNTA($X$5:$X$192)-ROW()+2)*0.001</f>
        <v>0.14799999999999999</v>
      </c>
      <c r="X42" s="31">
        <f t="shared" ref="X42:X105" si="22">SUMIF($O$5:$O$192,V42,$S$5:$S$192)</f>
        <v>0</v>
      </c>
      <c r="Y42" s="49"/>
    </row>
    <row r="43" spans="1:25" s="37" customFormat="1" x14ac:dyDescent="0.2">
      <c r="A43" s="156"/>
      <c r="B43" s="98">
        <v>39</v>
      </c>
      <c r="C43" s="99">
        <f t="shared" si="11"/>
        <v>-4.1000000000000002E-2</v>
      </c>
      <c r="D43" s="51" t="s">
        <v>71</v>
      </c>
      <c r="E43" s="110"/>
      <c r="F43" s="154"/>
      <c r="G43" s="153"/>
      <c r="H43" s="99">
        <f t="shared" si="12"/>
        <v>-4.1000000000000002E-2</v>
      </c>
      <c r="I43" s="51" t="str">
        <f t="shared" si="6"/>
        <v>AÑADIR</v>
      </c>
      <c r="J43" s="110"/>
      <c r="K43" s="154"/>
      <c r="L43" s="153"/>
      <c r="N43" s="37">
        <f t="shared" si="13"/>
        <v>-4.1000000000000002E-2</v>
      </c>
      <c r="O43" s="49"/>
      <c r="P43" s="50"/>
      <c r="Q43" s="37">
        <f t="shared" si="14"/>
        <v>-4.1000000000000002E-2</v>
      </c>
      <c r="R43" s="37" t="e">
        <f t="shared" si="7"/>
        <v>#N/A</v>
      </c>
      <c r="S43" s="50"/>
      <c r="U43" s="37">
        <f t="shared" si="15"/>
        <v>0.14699999999999999</v>
      </c>
      <c r="V43" s="31" t="str">
        <f>IFERROR(INDEX($O$5:$O$192, MATCH(0,INDEX(COUNTIF($V$4:V42, $O$5:$O$192),0,0),0)),"")</f>
        <v/>
      </c>
      <c r="W43" s="37">
        <f t="shared" si="21"/>
        <v>0.14699999999999999</v>
      </c>
      <c r="X43" s="31">
        <f t="shared" si="22"/>
        <v>0</v>
      </c>
      <c r="Y43" s="49"/>
    </row>
    <row r="44" spans="1:25" s="37" customFormat="1" x14ac:dyDescent="0.2">
      <c r="A44" s="156"/>
      <c r="B44" s="98">
        <v>40</v>
      </c>
      <c r="C44" s="99">
        <f t="shared" si="11"/>
        <v>-4.2000000000000003E-2</v>
      </c>
      <c r="D44" s="51" t="s">
        <v>71</v>
      </c>
      <c r="E44" s="110"/>
      <c r="F44" s="154"/>
      <c r="G44" s="153"/>
      <c r="H44" s="99">
        <f t="shared" si="12"/>
        <v>-4.2000000000000003E-2</v>
      </c>
      <c r="I44" s="51" t="str">
        <f t="shared" si="6"/>
        <v>AÑADIR</v>
      </c>
      <c r="J44" s="110"/>
      <c r="K44" s="154"/>
      <c r="L44" s="153"/>
      <c r="N44" s="37">
        <f t="shared" si="13"/>
        <v>-4.2000000000000003E-2</v>
      </c>
      <c r="O44" s="49"/>
      <c r="P44" s="50"/>
      <c r="Q44" s="37">
        <f t="shared" si="14"/>
        <v>-4.2000000000000003E-2</v>
      </c>
      <c r="R44" s="37" t="e">
        <f t="shared" si="7"/>
        <v>#N/A</v>
      </c>
      <c r="S44" s="50"/>
      <c r="U44" s="37">
        <f t="shared" si="15"/>
        <v>0.14599999999999999</v>
      </c>
      <c r="V44" s="31" t="str">
        <f>IFERROR(INDEX($O$5:$O$192, MATCH(0,INDEX(COUNTIF($V$4:V43, $O$5:$O$192),0,0),0)),"")</f>
        <v/>
      </c>
      <c r="W44" s="37">
        <f t="shared" si="21"/>
        <v>0.14599999999999999</v>
      </c>
      <c r="X44" s="31">
        <f t="shared" si="22"/>
        <v>0</v>
      </c>
      <c r="Y44" s="49"/>
    </row>
    <row r="45" spans="1:25" x14ac:dyDescent="0.2">
      <c r="A45" s="156"/>
      <c r="B45" s="98">
        <v>41</v>
      </c>
      <c r="C45" s="99">
        <f t="shared" ref="C45:C69" si="23">E45+(COUNTA($E$5:$E$192)-ROW()+2)*0.001</f>
        <v>-4.3000000000000003E-2</v>
      </c>
      <c r="D45" s="51" t="s">
        <v>71</v>
      </c>
      <c r="E45" s="110"/>
      <c r="F45" s="154"/>
      <c r="G45" s="153"/>
      <c r="H45" s="99">
        <f t="shared" ref="H45:H69" si="24">J45+(COUNTA($J$5:$J$192)-ROW()+2)*0.001</f>
        <v>-4.3000000000000003E-2</v>
      </c>
      <c r="I45" s="51" t="str">
        <f t="shared" si="6"/>
        <v>AÑADIR</v>
      </c>
      <c r="J45" s="110"/>
      <c r="K45" s="154"/>
      <c r="L45" s="153"/>
      <c r="N45" s="37">
        <f t="shared" ref="N45:N69" si="25">S45+(COUNTA($S$5:$S$192)-ROW()+2)*0.001</f>
        <v>-4.3000000000000003E-2</v>
      </c>
      <c r="O45" s="49"/>
      <c r="P45" s="50"/>
      <c r="Q45" s="37">
        <f t="shared" ref="Q45:Q69" si="26">S45+(COUNTA($S$5:$S$192)-ROW()+2)*0.001</f>
        <v>-4.3000000000000003E-2</v>
      </c>
      <c r="R45" s="37" t="e">
        <f t="shared" si="7"/>
        <v>#N/A</v>
      </c>
      <c r="S45" s="50"/>
      <c r="U45" s="37">
        <f t="shared" ref="U45:U69" si="27">X45+(COUNTA($X$5:$X$192)-ROW()+2)*0.001</f>
        <v>0.14499999999999999</v>
      </c>
      <c r="V45" s="31" t="str">
        <f>IFERROR(INDEX($O$5:$O$192, MATCH(0,INDEX(COUNTIF($V$4:V44, $O$5:$O$192),0,0),0)),"")</f>
        <v/>
      </c>
      <c r="W45" s="37">
        <f t="shared" si="21"/>
        <v>0.14499999999999999</v>
      </c>
      <c r="X45" s="31">
        <f t="shared" si="22"/>
        <v>0</v>
      </c>
      <c r="Y45" s="49"/>
    </row>
    <row r="46" spans="1:25" ht="12.75" customHeight="1" x14ac:dyDescent="0.2">
      <c r="A46" s="156" t="s">
        <v>161</v>
      </c>
      <c r="B46" s="98">
        <v>42</v>
      </c>
      <c r="C46" s="99">
        <f t="shared" si="23"/>
        <v>-4.3999999999999997E-2</v>
      </c>
      <c r="D46" s="51" t="s">
        <v>162</v>
      </c>
      <c r="E46" s="110"/>
      <c r="F46" s="154">
        <f>SUM(E46:E70)</f>
        <v>0</v>
      </c>
      <c r="G46" s="153" t="e">
        <f>F46*100%/E193</f>
        <v>#DIV/0!</v>
      </c>
      <c r="H46" s="99">
        <f t="shared" si="24"/>
        <v>-4.3999999999999997E-2</v>
      </c>
      <c r="I46" s="51" t="str">
        <f t="shared" si="6"/>
        <v>Recipientes de productos de higiene personal</v>
      </c>
      <c r="J46" s="110"/>
      <c r="K46" s="154">
        <f>SUM(J46:J70)</f>
        <v>0</v>
      </c>
      <c r="L46" s="153" t="e">
        <f>K46*100%/J193</f>
        <v>#DIV/0!</v>
      </c>
      <c r="N46" s="37">
        <f t="shared" si="25"/>
        <v>-4.3999999999999997E-2</v>
      </c>
      <c r="O46" s="49"/>
      <c r="P46" s="50"/>
      <c r="Q46" s="37">
        <f t="shared" si="26"/>
        <v>-4.3999999999999997E-2</v>
      </c>
      <c r="R46" s="37" t="e">
        <f t="shared" si="7"/>
        <v>#N/A</v>
      </c>
      <c r="S46" s="50"/>
      <c r="U46" s="37">
        <f t="shared" si="27"/>
        <v>0.14400000000000002</v>
      </c>
      <c r="V46" s="31" t="str">
        <f>IFERROR(INDEX($O$5:$O$192, MATCH(0,INDEX(COUNTIF($V$4:V45, $O$5:$O$192),0,0),0)),"")</f>
        <v/>
      </c>
      <c r="W46" s="37">
        <f t="shared" si="21"/>
        <v>0.14400000000000002</v>
      </c>
      <c r="X46" s="31">
        <f t="shared" si="22"/>
        <v>0</v>
      </c>
      <c r="Y46" s="49"/>
    </row>
    <row r="47" spans="1:25" x14ac:dyDescent="0.2">
      <c r="A47" s="156"/>
      <c r="B47" s="98">
        <v>43</v>
      </c>
      <c r="C47" s="99">
        <f t="shared" si="23"/>
        <v>-4.4999999999999998E-2</v>
      </c>
      <c r="D47" s="51" t="s">
        <v>126</v>
      </c>
      <c r="E47" s="110"/>
      <c r="F47" s="154"/>
      <c r="G47" s="153"/>
      <c r="H47" s="99">
        <f t="shared" si="24"/>
        <v>-4.4999999999999998E-2</v>
      </c>
      <c r="I47" s="51" t="str">
        <f t="shared" si="6"/>
        <v>Recipientes de productos de limpieza</v>
      </c>
      <c r="J47" s="110"/>
      <c r="K47" s="154"/>
      <c r="L47" s="153"/>
      <c r="N47" s="37">
        <f t="shared" si="25"/>
        <v>-4.4999999999999998E-2</v>
      </c>
      <c r="O47" s="49"/>
      <c r="P47" s="50"/>
      <c r="Q47" s="37">
        <f t="shared" si="26"/>
        <v>-4.4999999999999998E-2</v>
      </c>
      <c r="R47" s="37" t="e">
        <f t="shared" si="7"/>
        <v>#N/A</v>
      </c>
      <c r="S47" s="50"/>
      <c r="U47" s="37">
        <f t="shared" si="27"/>
        <v>0.14300000000000002</v>
      </c>
      <c r="V47" s="31" t="str">
        <f>IFERROR(INDEX($O$5:$O$192, MATCH(0,INDEX(COUNTIF($V$4:V46, $O$5:$O$192),0,0),0)),"")</f>
        <v/>
      </c>
      <c r="W47" s="37">
        <f t="shared" si="21"/>
        <v>0.14300000000000002</v>
      </c>
      <c r="X47" s="31">
        <f t="shared" si="22"/>
        <v>0</v>
      </c>
      <c r="Y47" s="49"/>
    </row>
    <row r="48" spans="1:25" x14ac:dyDescent="0.2">
      <c r="A48" s="156"/>
      <c r="B48" s="98">
        <v>44</v>
      </c>
      <c r="C48" s="99">
        <f t="shared" si="23"/>
        <v>-4.5999999999999999E-2</v>
      </c>
      <c r="D48" s="51" t="s">
        <v>210</v>
      </c>
      <c r="E48" s="110"/>
      <c r="F48" s="154"/>
      <c r="G48" s="153"/>
      <c r="H48" s="99">
        <f t="shared" si="24"/>
        <v>-4.5999999999999999E-2</v>
      </c>
      <c r="I48" s="51" t="str">
        <f t="shared" si="6"/>
        <v>Recipientes de productos químicos y agropecuarios</v>
      </c>
      <c r="J48" s="110"/>
      <c r="K48" s="154"/>
      <c r="L48" s="153"/>
      <c r="N48" s="37">
        <f t="shared" si="25"/>
        <v>-4.5999999999999999E-2</v>
      </c>
      <c r="O48" s="49"/>
      <c r="P48" s="50"/>
      <c r="Q48" s="37">
        <f t="shared" si="26"/>
        <v>-4.5999999999999999E-2</v>
      </c>
      <c r="R48" s="37" t="e">
        <f t="shared" si="7"/>
        <v>#N/A</v>
      </c>
      <c r="S48" s="50"/>
      <c r="U48" s="37">
        <f t="shared" si="27"/>
        <v>0.14200000000000002</v>
      </c>
      <c r="V48" s="31" t="str">
        <f>IFERROR(INDEX($O$5:$O$192, MATCH(0,INDEX(COUNTIF($V$4:V47, $O$5:$O$192),0,0),0)),"")</f>
        <v/>
      </c>
      <c r="W48" s="37">
        <f t="shared" si="21"/>
        <v>0.14200000000000002</v>
      </c>
      <c r="X48" s="31">
        <f t="shared" si="22"/>
        <v>0</v>
      </c>
      <c r="Y48" s="49"/>
    </row>
    <row r="49" spans="1:25" x14ac:dyDescent="0.2">
      <c r="A49" s="156"/>
      <c r="B49" s="98">
        <v>45</v>
      </c>
      <c r="C49" s="99">
        <f t="shared" si="23"/>
        <v>-4.7E-2</v>
      </c>
      <c r="D49" s="51" t="s">
        <v>99</v>
      </c>
      <c r="E49" s="110"/>
      <c r="F49" s="154"/>
      <c r="G49" s="153"/>
      <c r="H49" s="99">
        <f t="shared" si="24"/>
        <v>-4.7E-2</v>
      </c>
      <c r="I49" s="51" t="str">
        <f t="shared" si="6"/>
        <v>Recipientes de combustibles y aceites</v>
      </c>
      <c r="J49" s="110"/>
      <c r="K49" s="154"/>
      <c r="L49" s="153"/>
      <c r="N49" s="37">
        <f t="shared" si="25"/>
        <v>-4.7E-2</v>
      </c>
      <c r="O49" s="49"/>
      <c r="P49" s="50"/>
      <c r="Q49" s="37">
        <f t="shared" si="26"/>
        <v>-4.7E-2</v>
      </c>
      <c r="R49" s="37" t="e">
        <f t="shared" si="7"/>
        <v>#N/A</v>
      </c>
      <c r="S49" s="50"/>
      <c r="U49" s="37">
        <f t="shared" si="27"/>
        <v>0.14100000000000001</v>
      </c>
      <c r="V49" s="31" t="str">
        <f>IFERROR(INDEX($O$5:$O$192, MATCH(0,INDEX(COUNTIF($V$4:V48, $O$5:$O$192),0,0),0)),"")</f>
        <v/>
      </c>
      <c r="W49" s="37">
        <f t="shared" si="21"/>
        <v>0.14100000000000001</v>
      </c>
      <c r="X49" s="31">
        <f t="shared" si="22"/>
        <v>0</v>
      </c>
      <c r="Y49" s="49"/>
    </row>
    <row r="50" spans="1:25" ht="25.5" x14ac:dyDescent="0.2">
      <c r="A50" s="156"/>
      <c r="B50" s="98">
        <v>46</v>
      </c>
      <c r="C50" s="99">
        <f t="shared" si="23"/>
        <v>-4.8000000000000001E-2</v>
      </c>
      <c r="D50" s="101" t="s">
        <v>163</v>
      </c>
      <c r="E50" s="110"/>
      <c r="F50" s="154"/>
      <c r="G50" s="153"/>
      <c r="H50" s="99">
        <f t="shared" si="24"/>
        <v>-4.8000000000000001E-2</v>
      </c>
      <c r="I50" s="51" t="str">
        <f t="shared" si="6"/>
        <v>Envases de productos farmacéuticos, medicina y unguentos (plástico)</v>
      </c>
      <c r="J50" s="110"/>
      <c r="K50" s="154"/>
      <c r="L50" s="153"/>
      <c r="N50" s="37">
        <f t="shared" si="25"/>
        <v>-4.8000000000000001E-2</v>
      </c>
      <c r="O50" s="49"/>
      <c r="P50" s="50"/>
      <c r="Q50" s="37">
        <f t="shared" si="26"/>
        <v>-4.8000000000000001E-2</v>
      </c>
      <c r="R50" s="37" t="e">
        <f t="shared" si="7"/>
        <v>#N/A</v>
      </c>
      <c r="S50" s="50"/>
      <c r="U50" s="37">
        <f t="shared" si="27"/>
        <v>0.14000000000000001</v>
      </c>
      <c r="V50" s="31" t="str">
        <f>IFERROR(INDEX($O$5:$O$192, MATCH(0,INDEX(COUNTIF($V$4:V49, $O$5:$O$192),0,0),0)),"")</f>
        <v/>
      </c>
      <c r="W50" s="37">
        <f t="shared" si="21"/>
        <v>0.14000000000000001</v>
      </c>
      <c r="X50" s="31">
        <f t="shared" si="22"/>
        <v>0</v>
      </c>
      <c r="Y50" s="49"/>
    </row>
    <row r="51" spans="1:25" x14ac:dyDescent="0.2">
      <c r="A51" s="156"/>
      <c r="B51" s="98">
        <v>47</v>
      </c>
      <c r="C51" s="99">
        <f t="shared" si="23"/>
        <v>-4.9000000000000002E-2</v>
      </c>
      <c r="D51" s="51" t="s">
        <v>164</v>
      </c>
      <c r="E51" s="110"/>
      <c r="F51" s="154"/>
      <c r="G51" s="153"/>
      <c r="H51" s="99">
        <f t="shared" si="24"/>
        <v>-4.9000000000000002E-2</v>
      </c>
      <c r="I51" s="51" t="str">
        <f t="shared" si="6"/>
        <v>Tubos de pastas y cremas (plástico)</v>
      </c>
      <c r="J51" s="110"/>
      <c r="K51" s="154"/>
      <c r="L51" s="153"/>
      <c r="N51" s="37">
        <f t="shared" si="25"/>
        <v>-4.9000000000000002E-2</v>
      </c>
      <c r="O51" s="49"/>
      <c r="P51" s="50"/>
      <c r="Q51" s="37">
        <f t="shared" si="26"/>
        <v>-4.9000000000000002E-2</v>
      </c>
      <c r="R51" s="37" t="e">
        <f t="shared" si="7"/>
        <v>#N/A</v>
      </c>
      <c r="S51" s="50"/>
      <c r="U51" s="37">
        <f t="shared" si="27"/>
        <v>0.13900000000000001</v>
      </c>
      <c r="V51" s="31" t="str">
        <f>IFERROR(INDEX($O$5:$O$192, MATCH(0,INDEX(COUNTIF($V$4:V50, $O$5:$O$192),0,0),0)),"")</f>
        <v/>
      </c>
      <c r="W51" s="37">
        <f t="shared" si="21"/>
        <v>0.13900000000000001</v>
      </c>
      <c r="X51" s="31">
        <f t="shared" si="22"/>
        <v>0</v>
      </c>
      <c r="Y51" s="49"/>
    </row>
    <row r="52" spans="1:25" x14ac:dyDescent="0.2">
      <c r="A52" s="156"/>
      <c r="B52" s="98">
        <v>48</v>
      </c>
      <c r="C52" s="99">
        <f t="shared" si="23"/>
        <v>-0.05</v>
      </c>
      <c r="D52" s="51" t="s">
        <v>38</v>
      </c>
      <c r="E52" s="110"/>
      <c r="F52" s="154"/>
      <c r="G52" s="153"/>
      <c r="H52" s="99">
        <f t="shared" si="24"/>
        <v>-0.05</v>
      </c>
      <c r="I52" s="51" t="str">
        <f t="shared" si="6"/>
        <v>Bolsas plásticas</v>
      </c>
      <c r="J52" s="110"/>
      <c r="K52" s="154"/>
      <c r="L52" s="153"/>
      <c r="N52" s="37">
        <f t="shared" si="25"/>
        <v>-0.05</v>
      </c>
      <c r="O52" s="49"/>
      <c r="P52" s="50"/>
      <c r="Q52" s="37">
        <f t="shared" si="26"/>
        <v>-0.05</v>
      </c>
      <c r="R52" s="37" t="e">
        <f t="shared" si="7"/>
        <v>#N/A</v>
      </c>
      <c r="S52" s="50"/>
      <c r="U52" s="37">
        <f t="shared" si="27"/>
        <v>0.13800000000000001</v>
      </c>
      <c r="V52" s="31" t="str">
        <f>IFERROR(INDEX($O$5:$O$192, MATCH(0,INDEX(COUNTIF($V$4:V51, $O$5:$O$192),0,0),0)),"")</f>
        <v/>
      </c>
      <c r="W52" s="37">
        <f t="shared" si="21"/>
        <v>0.13800000000000001</v>
      </c>
      <c r="X52" s="31">
        <f t="shared" si="22"/>
        <v>0</v>
      </c>
      <c r="Y52" s="49"/>
    </row>
    <row r="53" spans="1:25" s="37" customFormat="1" x14ac:dyDescent="0.2">
      <c r="A53" s="156"/>
      <c r="B53" s="98">
        <v>49</v>
      </c>
      <c r="C53" s="99">
        <f t="shared" si="23"/>
        <v>-5.1000000000000004E-2</v>
      </c>
      <c r="D53" s="51" t="s">
        <v>105</v>
      </c>
      <c r="E53" s="110"/>
      <c r="F53" s="154"/>
      <c r="G53" s="153"/>
      <c r="H53" s="99">
        <f t="shared" si="24"/>
        <v>-5.1000000000000004E-2</v>
      </c>
      <c r="I53" s="51" t="str">
        <f t="shared" si="6"/>
        <v>Espumas</v>
      </c>
      <c r="J53" s="110"/>
      <c r="K53" s="154"/>
      <c r="L53" s="153"/>
      <c r="N53" s="37">
        <f t="shared" si="25"/>
        <v>-5.1000000000000004E-2</v>
      </c>
      <c r="O53" s="49"/>
      <c r="P53" s="50"/>
      <c r="Q53" s="37">
        <f t="shared" si="26"/>
        <v>-5.1000000000000004E-2</v>
      </c>
      <c r="R53" s="37" t="e">
        <f t="shared" si="7"/>
        <v>#N/A</v>
      </c>
      <c r="S53" s="50"/>
      <c r="U53" s="37">
        <f t="shared" si="27"/>
        <v>0.13700000000000001</v>
      </c>
      <c r="V53" s="31" t="str">
        <f>IFERROR(INDEX($O$5:$O$192, MATCH(0,INDEX(COUNTIF($V$4:V52, $O$5:$O$192),0,0),0)),"")</f>
        <v/>
      </c>
      <c r="W53" s="37">
        <f t="shared" si="21"/>
        <v>0.13700000000000001</v>
      </c>
      <c r="X53" s="31">
        <f t="shared" si="22"/>
        <v>0</v>
      </c>
      <c r="Y53" s="49"/>
    </row>
    <row r="54" spans="1:25" s="37" customFormat="1" x14ac:dyDescent="0.2">
      <c r="A54" s="156"/>
      <c r="B54" s="98">
        <v>50</v>
      </c>
      <c r="C54" s="99">
        <f t="shared" si="23"/>
        <v>-5.2000000000000005E-2</v>
      </c>
      <c r="D54" s="52" t="s">
        <v>67</v>
      </c>
      <c r="E54" s="110"/>
      <c r="F54" s="154"/>
      <c r="G54" s="153"/>
      <c r="H54" s="99">
        <f t="shared" si="24"/>
        <v>-5.2000000000000005E-2</v>
      </c>
      <c r="I54" s="51" t="str">
        <f t="shared" si="6"/>
        <v>Etilviniacetato (EVA - foam)</v>
      </c>
      <c r="J54" s="110"/>
      <c r="K54" s="154"/>
      <c r="L54" s="153"/>
      <c r="N54" s="37">
        <f t="shared" si="25"/>
        <v>-5.2000000000000005E-2</v>
      </c>
      <c r="O54" s="49"/>
      <c r="P54" s="50"/>
      <c r="Q54" s="37">
        <f t="shared" si="26"/>
        <v>-5.2000000000000005E-2</v>
      </c>
      <c r="R54" s="37" t="e">
        <f t="shared" si="7"/>
        <v>#N/A</v>
      </c>
      <c r="S54" s="50"/>
      <c r="U54" s="37">
        <f t="shared" si="27"/>
        <v>0.13600000000000001</v>
      </c>
      <c r="V54" s="31" t="str">
        <f>IFERROR(INDEX($O$5:$O$192, MATCH(0,INDEX(COUNTIF($V$4:V53, $O$5:$O$192),0,0),0)),"")</f>
        <v/>
      </c>
      <c r="W54" s="37">
        <f t="shared" si="21"/>
        <v>0.13600000000000001</v>
      </c>
      <c r="X54" s="31">
        <f t="shared" si="22"/>
        <v>0</v>
      </c>
      <c r="Y54" s="49"/>
    </row>
    <row r="55" spans="1:25" s="37" customFormat="1" x14ac:dyDescent="0.2">
      <c r="A55" s="156"/>
      <c r="B55" s="98">
        <v>51</v>
      </c>
      <c r="C55" s="99">
        <f t="shared" si="23"/>
        <v>-5.2999999999999999E-2</v>
      </c>
      <c r="D55" s="51" t="s">
        <v>102</v>
      </c>
      <c r="E55" s="110"/>
      <c r="F55" s="154"/>
      <c r="G55" s="153"/>
      <c r="H55" s="99">
        <f t="shared" si="24"/>
        <v>-5.2999999999999999E-2</v>
      </c>
      <c r="I55" s="51" t="str">
        <f t="shared" si="6"/>
        <v>Esponjas</v>
      </c>
      <c r="J55" s="110"/>
      <c r="K55" s="154"/>
      <c r="L55" s="153"/>
      <c r="N55" s="37">
        <f t="shared" si="25"/>
        <v>-5.2999999999999999E-2</v>
      </c>
      <c r="O55" s="49"/>
      <c r="P55" s="50"/>
      <c r="Q55" s="37">
        <f t="shared" si="26"/>
        <v>-5.2999999999999999E-2</v>
      </c>
      <c r="R55" s="37" t="e">
        <f t="shared" si="7"/>
        <v>#N/A</v>
      </c>
      <c r="S55" s="50"/>
      <c r="U55" s="37">
        <f t="shared" si="27"/>
        <v>0.13500000000000001</v>
      </c>
      <c r="V55" s="31" t="str">
        <f>IFERROR(INDEX($O$5:$O$192, MATCH(0,INDEX(COUNTIF($V$4:V54, $O$5:$O$192),0,0),0)),"")</f>
        <v/>
      </c>
      <c r="W55" s="37">
        <f t="shared" si="21"/>
        <v>0.13500000000000001</v>
      </c>
      <c r="X55" s="31">
        <f t="shared" si="22"/>
        <v>0</v>
      </c>
      <c r="Y55" s="49"/>
    </row>
    <row r="56" spans="1:25" s="37" customFormat="1" x14ac:dyDescent="0.2">
      <c r="A56" s="156"/>
      <c r="B56" s="98">
        <v>52</v>
      </c>
      <c r="C56" s="99">
        <f t="shared" si="23"/>
        <v>-5.3999999999999999E-2</v>
      </c>
      <c r="D56" s="51" t="s">
        <v>46</v>
      </c>
      <c r="E56" s="110"/>
      <c r="F56" s="154"/>
      <c r="G56" s="153"/>
      <c r="H56" s="99">
        <f t="shared" si="24"/>
        <v>-5.3999999999999999E-2</v>
      </c>
      <c r="I56" s="51" t="str">
        <f t="shared" si="6"/>
        <v>Cepillos de dientes</v>
      </c>
      <c r="J56" s="110"/>
      <c r="K56" s="154"/>
      <c r="L56" s="153"/>
      <c r="N56" s="37">
        <f t="shared" si="25"/>
        <v>-5.3999999999999999E-2</v>
      </c>
      <c r="O56" s="49"/>
      <c r="P56" s="50"/>
      <c r="Q56" s="37">
        <f t="shared" si="26"/>
        <v>-5.3999999999999999E-2</v>
      </c>
      <c r="R56" s="37" t="e">
        <f t="shared" si="7"/>
        <v>#N/A</v>
      </c>
      <c r="S56" s="50"/>
      <c r="U56" s="37">
        <f t="shared" si="27"/>
        <v>0.13400000000000001</v>
      </c>
      <c r="V56" s="31" t="str">
        <f>IFERROR(INDEX($O$5:$O$192, MATCH(0,INDEX(COUNTIF($V$4:V55, $O$5:$O$192),0,0),0)),"")</f>
        <v/>
      </c>
      <c r="W56" s="37">
        <f t="shared" si="21"/>
        <v>0.13400000000000001</v>
      </c>
      <c r="X56" s="31">
        <f t="shared" si="22"/>
        <v>0</v>
      </c>
      <c r="Y56" s="49"/>
    </row>
    <row r="57" spans="1:25" s="37" customFormat="1" x14ac:dyDescent="0.2">
      <c r="A57" s="156"/>
      <c r="B57" s="98">
        <v>53</v>
      </c>
      <c r="C57" s="99">
        <f t="shared" si="23"/>
        <v>-5.5E-2</v>
      </c>
      <c r="D57" s="51" t="s">
        <v>68</v>
      </c>
      <c r="E57" s="110"/>
      <c r="F57" s="154"/>
      <c r="G57" s="153"/>
      <c r="H57" s="99">
        <f t="shared" si="24"/>
        <v>-5.5E-2</v>
      </c>
      <c r="I57" s="51" t="str">
        <f t="shared" si="6"/>
        <v>Prensa de ropa</v>
      </c>
      <c r="J57" s="110"/>
      <c r="K57" s="154"/>
      <c r="L57" s="153"/>
      <c r="N57" s="37">
        <f t="shared" si="25"/>
        <v>-5.5E-2</v>
      </c>
      <c r="O57" s="49"/>
      <c r="P57" s="50"/>
      <c r="Q57" s="37">
        <f t="shared" si="26"/>
        <v>-5.5E-2</v>
      </c>
      <c r="R57" s="37" t="e">
        <f t="shared" si="7"/>
        <v>#N/A</v>
      </c>
      <c r="S57" s="50"/>
      <c r="U57" s="37">
        <f t="shared" si="27"/>
        <v>0.13300000000000001</v>
      </c>
      <c r="V57" s="31" t="str">
        <f>IFERROR(INDEX($O$5:$O$192, MATCH(0,INDEX(COUNTIF($V$4:V56, $O$5:$O$192),0,0),0)),"")</f>
        <v/>
      </c>
      <c r="W57" s="37">
        <f t="shared" si="21"/>
        <v>0.13300000000000001</v>
      </c>
      <c r="X57" s="31">
        <f t="shared" si="22"/>
        <v>0</v>
      </c>
      <c r="Y57" s="49"/>
    </row>
    <row r="58" spans="1:25" s="37" customFormat="1" x14ac:dyDescent="0.2">
      <c r="A58" s="156"/>
      <c r="B58" s="98">
        <v>54</v>
      </c>
      <c r="C58" s="99">
        <f t="shared" si="23"/>
        <v>-5.6000000000000001E-2</v>
      </c>
      <c r="D58" s="99" t="s">
        <v>166</v>
      </c>
      <c r="E58" s="110"/>
      <c r="F58" s="154"/>
      <c r="G58" s="153"/>
      <c r="H58" s="99">
        <f t="shared" si="24"/>
        <v>-5.6000000000000001E-2</v>
      </c>
      <c r="I58" s="51" t="str">
        <f t="shared" si="6"/>
        <v>Prensa de pelo</v>
      </c>
      <c r="J58" s="110"/>
      <c r="K58" s="154"/>
      <c r="L58" s="153"/>
      <c r="N58" s="37">
        <f t="shared" si="25"/>
        <v>-5.6000000000000001E-2</v>
      </c>
      <c r="O58" s="49"/>
      <c r="P58" s="50"/>
      <c r="Q58" s="37">
        <f t="shared" si="26"/>
        <v>-5.6000000000000001E-2</v>
      </c>
      <c r="R58" s="37" t="e">
        <f t="shared" si="7"/>
        <v>#N/A</v>
      </c>
      <c r="S58" s="50"/>
      <c r="U58" s="37">
        <f t="shared" si="27"/>
        <v>0.13200000000000001</v>
      </c>
      <c r="V58" s="31" t="str">
        <f>IFERROR(INDEX($O$5:$O$192, MATCH(0,INDEX(COUNTIF($V$4:V57, $O$5:$O$192),0,0),0)),"")</f>
        <v/>
      </c>
      <c r="W58" s="37">
        <f t="shared" si="21"/>
        <v>0.13200000000000001</v>
      </c>
      <c r="X58" s="31">
        <f t="shared" si="22"/>
        <v>0</v>
      </c>
      <c r="Y58" s="49"/>
    </row>
    <row r="59" spans="1:25" s="37" customFormat="1" x14ac:dyDescent="0.2">
      <c r="A59" s="156"/>
      <c r="B59" s="98">
        <v>55</v>
      </c>
      <c r="C59" s="99">
        <f t="shared" si="23"/>
        <v>-5.7000000000000002E-2</v>
      </c>
      <c r="D59" s="51" t="s">
        <v>70</v>
      </c>
      <c r="E59" s="110"/>
      <c r="F59" s="154"/>
      <c r="G59" s="153"/>
      <c r="H59" s="99">
        <f t="shared" si="24"/>
        <v>-5.7000000000000002E-2</v>
      </c>
      <c r="I59" s="51" t="str">
        <f t="shared" si="6"/>
        <v>Calzado croc</v>
      </c>
      <c r="J59" s="110"/>
      <c r="K59" s="154"/>
      <c r="L59" s="153"/>
      <c r="N59" s="37">
        <f t="shared" si="25"/>
        <v>-5.7000000000000002E-2</v>
      </c>
      <c r="O59" s="49"/>
      <c r="P59" s="50"/>
      <c r="Q59" s="37">
        <f t="shared" si="26"/>
        <v>-5.7000000000000002E-2</v>
      </c>
      <c r="R59" s="37" t="e">
        <f t="shared" si="7"/>
        <v>#N/A</v>
      </c>
      <c r="S59" s="50"/>
      <c r="U59" s="37">
        <f t="shared" si="27"/>
        <v>0.13100000000000001</v>
      </c>
      <c r="V59" s="31" t="str">
        <f>IFERROR(INDEX($O$5:$O$192, MATCH(0,INDEX(COUNTIF($V$4:V58, $O$5:$O$192),0,0),0)),"")</f>
        <v/>
      </c>
      <c r="W59" s="37">
        <f t="shared" si="21"/>
        <v>0.13100000000000001</v>
      </c>
      <c r="X59" s="31">
        <f t="shared" si="22"/>
        <v>0</v>
      </c>
      <c r="Y59" s="49"/>
    </row>
    <row r="60" spans="1:25" s="37" customFormat="1" x14ac:dyDescent="0.2">
      <c r="A60" s="156"/>
      <c r="B60" s="98">
        <v>56</v>
      </c>
      <c r="C60" s="99">
        <f t="shared" si="23"/>
        <v>-5.8000000000000003E-2</v>
      </c>
      <c r="D60" s="51" t="s">
        <v>37</v>
      </c>
      <c r="E60" s="110"/>
      <c r="F60" s="154"/>
      <c r="G60" s="153"/>
      <c r="H60" s="99">
        <f t="shared" si="24"/>
        <v>-5.8000000000000003E-2</v>
      </c>
      <c r="I60" s="51" t="str">
        <f t="shared" si="6"/>
        <v>Tubería PVC</v>
      </c>
      <c r="J60" s="110"/>
      <c r="K60" s="154"/>
      <c r="L60" s="153"/>
      <c r="N60" s="37">
        <f t="shared" si="25"/>
        <v>-5.8000000000000003E-2</v>
      </c>
      <c r="O60" s="49"/>
      <c r="P60" s="50"/>
      <c r="Q60" s="37">
        <f t="shared" si="26"/>
        <v>-5.8000000000000003E-2</v>
      </c>
      <c r="R60" s="37" t="e">
        <f t="shared" si="7"/>
        <v>#N/A</v>
      </c>
      <c r="S60" s="50"/>
      <c r="U60" s="37">
        <f t="shared" si="27"/>
        <v>0.13</v>
      </c>
      <c r="V60" s="31" t="str">
        <f>IFERROR(INDEX($O$5:$O$192, MATCH(0,INDEX(COUNTIF($V$4:V59, $O$5:$O$192),0,0),0)),"")</f>
        <v/>
      </c>
      <c r="W60" s="37">
        <f t="shared" si="21"/>
        <v>0.13</v>
      </c>
      <c r="X60" s="31">
        <f t="shared" si="22"/>
        <v>0</v>
      </c>
      <c r="Y60" s="49"/>
    </row>
    <row r="61" spans="1:25" s="37" customFormat="1" x14ac:dyDescent="0.2">
      <c r="A61" s="156"/>
      <c r="B61" s="98">
        <v>57</v>
      </c>
      <c r="C61" s="99">
        <f t="shared" si="23"/>
        <v>-5.9000000000000004E-2</v>
      </c>
      <c r="D61" s="51" t="s">
        <v>34</v>
      </c>
      <c r="E61" s="110"/>
      <c r="F61" s="154"/>
      <c r="G61" s="153"/>
      <c r="H61" s="99">
        <f t="shared" si="24"/>
        <v>-5.9000000000000004E-2</v>
      </c>
      <c r="I61" s="51" t="str">
        <f t="shared" si="6"/>
        <v>Juguetes</v>
      </c>
      <c r="J61" s="110"/>
      <c r="K61" s="154"/>
      <c r="L61" s="153"/>
      <c r="N61" s="37">
        <f t="shared" si="25"/>
        <v>-5.9000000000000004E-2</v>
      </c>
      <c r="O61" s="49"/>
      <c r="P61" s="50"/>
      <c r="Q61" s="37">
        <f t="shared" si="26"/>
        <v>-5.9000000000000004E-2</v>
      </c>
      <c r="R61" s="37" t="e">
        <f t="shared" si="7"/>
        <v>#N/A</v>
      </c>
      <c r="S61" s="50"/>
      <c r="U61" s="37">
        <f t="shared" si="27"/>
        <v>0.129</v>
      </c>
      <c r="V61" s="31" t="str">
        <f>IFERROR(INDEX($O$5:$O$192, MATCH(0,INDEX(COUNTIF($V$4:V60, $O$5:$O$192),0,0),0)),"")</f>
        <v/>
      </c>
      <c r="W61" s="37">
        <f t="shared" si="21"/>
        <v>0.129</v>
      </c>
      <c r="X61" s="31">
        <f t="shared" si="22"/>
        <v>0</v>
      </c>
      <c r="Y61" s="49"/>
    </row>
    <row r="62" spans="1:25" s="37" customFormat="1" x14ac:dyDescent="0.2">
      <c r="A62" s="156"/>
      <c r="B62" s="98">
        <v>58</v>
      </c>
      <c r="C62" s="99">
        <f t="shared" si="23"/>
        <v>-0.06</v>
      </c>
      <c r="D62" s="51" t="s">
        <v>165</v>
      </c>
      <c r="E62" s="110"/>
      <c r="F62" s="154"/>
      <c r="G62" s="153"/>
      <c r="H62" s="99">
        <f t="shared" si="24"/>
        <v>-0.06</v>
      </c>
      <c r="I62" s="51" t="str">
        <f t="shared" si="6"/>
        <v>Sacos de gangoche</v>
      </c>
      <c r="J62" s="110"/>
      <c r="K62" s="154"/>
      <c r="L62" s="153"/>
      <c r="N62" s="37">
        <f t="shared" si="25"/>
        <v>-0.06</v>
      </c>
      <c r="O62" s="49"/>
      <c r="P62" s="50"/>
      <c r="Q62" s="37">
        <f t="shared" si="26"/>
        <v>-0.06</v>
      </c>
      <c r="R62" s="37" t="e">
        <f t="shared" si="7"/>
        <v>#N/A</v>
      </c>
      <c r="S62" s="50"/>
      <c r="U62" s="37">
        <f t="shared" si="27"/>
        <v>0.128</v>
      </c>
      <c r="V62" s="31" t="str">
        <f>IFERROR(INDEX($O$5:$O$192, MATCH(0,INDEX(COUNTIF($V$4:V61, $O$5:$O$192),0,0),0)),"")</f>
        <v/>
      </c>
      <c r="W62" s="37">
        <f t="shared" si="21"/>
        <v>0.128</v>
      </c>
      <c r="X62" s="31">
        <f t="shared" si="22"/>
        <v>0</v>
      </c>
      <c r="Y62" s="49"/>
    </row>
    <row r="63" spans="1:25" s="37" customFormat="1" x14ac:dyDescent="0.2">
      <c r="A63" s="156"/>
      <c r="B63" s="98">
        <v>59</v>
      </c>
      <c r="C63" s="99">
        <f t="shared" si="23"/>
        <v>-6.0999999999999999E-2</v>
      </c>
      <c r="D63" s="51" t="s">
        <v>35</v>
      </c>
      <c r="E63" s="110"/>
      <c r="F63" s="154"/>
      <c r="G63" s="153"/>
      <c r="H63" s="99">
        <f t="shared" si="24"/>
        <v>-6.0999999999999999E-2</v>
      </c>
      <c r="I63" s="51" t="str">
        <f t="shared" si="6"/>
        <v>Encendedores</v>
      </c>
      <c r="J63" s="110"/>
      <c r="K63" s="154"/>
      <c r="L63" s="153"/>
      <c r="N63" s="37">
        <f t="shared" si="25"/>
        <v>-6.0999999999999999E-2</v>
      </c>
      <c r="O63" s="49"/>
      <c r="P63" s="50"/>
      <c r="Q63" s="37">
        <f t="shared" si="26"/>
        <v>-6.0999999999999999E-2</v>
      </c>
      <c r="R63" s="37" t="e">
        <f t="shared" si="7"/>
        <v>#N/A</v>
      </c>
      <c r="S63" s="50"/>
      <c r="U63" s="37">
        <f t="shared" si="27"/>
        <v>0.127</v>
      </c>
      <c r="V63" s="31" t="str">
        <f>IFERROR(INDEX($O$5:$O$192, MATCH(0,INDEX(COUNTIF($V$4:V62, $O$5:$O$192),0,0),0)),"")</f>
        <v/>
      </c>
      <c r="W63" s="37">
        <f t="shared" si="21"/>
        <v>0.127</v>
      </c>
      <c r="X63" s="31">
        <f t="shared" si="22"/>
        <v>0</v>
      </c>
      <c r="Y63" s="49"/>
    </row>
    <row r="64" spans="1:25" s="37" customFormat="1" x14ac:dyDescent="0.2">
      <c r="A64" s="156"/>
      <c r="B64" s="98">
        <v>60</v>
      </c>
      <c r="C64" s="99">
        <f t="shared" si="23"/>
        <v>-6.2E-2</v>
      </c>
      <c r="D64" s="51" t="s">
        <v>36</v>
      </c>
      <c r="E64" s="110"/>
      <c r="F64" s="154"/>
      <c r="G64" s="153"/>
      <c r="H64" s="99">
        <f t="shared" si="24"/>
        <v>-6.2E-2</v>
      </c>
      <c r="I64" s="51" t="str">
        <f t="shared" si="6"/>
        <v>Lapiceros</v>
      </c>
      <c r="J64" s="110"/>
      <c r="K64" s="154"/>
      <c r="L64" s="153"/>
      <c r="N64" s="37">
        <f t="shared" si="25"/>
        <v>-6.2E-2</v>
      </c>
      <c r="O64" s="49"/>
      <c r="P64" s="50"/>
      <c r="Q64" s="37">
        <f t="shared" si="26"/>
        <v>-6.2E-2</v>
      </c>
      <c r="R64" s="37" t="e">
        <f t="shared" si="7"/>
        <v>#N/A</v>
      </c>
      <c r="S64" s="50"/>
      <c r="U64" s="37">
        <f t="shared" si="27"/>
        <v>0.126</v>
      </c>
      <c r="V64" s="31" t="str">
        <f>IFERROR(INDEX($O$5:$O$192, MATCH(0,INDEX(COUNTIF($V$4:V63, $O$5:$O$192),0,0),0)),"")</f>
        <v/>
      </c>
      <c r="W64" s="37">
        <f t="shared" si="21"/>
        <v>0.126</v>
      </c>
      <c r="X64" s="31">
        <f t="shared" si="22"/>
        <v>0</v>
      </c>
      <c r="Y64" s="49"/>
    </row>
    <row r="65" spans="1:25" s="37" customFormat="1" x14ac:dyDescent="0.2">
      <c r="A65" s="156"/>
      <c r="B65" s="98">
        <v>61</v>
      </c>
      <c r="C65" s="99">
        <f t="shared" si="23"/>
        <v>-6.3E-2</v>
      </c>
      <c r="D65" s="51" t="s">
        <v>167</v>
      </c>
      <c r="E65" s="110"/>
      <c r="F65" s="154"/>
      <c r="G65" s="153"/>
      <c r="H65" s="99">
        <f t="shared" si="24"/>
        <v>-6.3E-2</v>
      </c>
      <c r="I65" s="51" t="str">
        <f t="shared" si="6"/>
        <v>Rasuradora</v>
      </c>
      <c r="J65" s="110"/>
      <c r="K65" s="154"/>
      <c r="L65" s="153"/>
      <c r="N65" s="37">
        <f t="shared" si="25"/>
        <v>-6.3E-2</v>
      </c>
      <c r="O65" s="49"/>
      <c r="P65" s="50"/>
      <c r="Q65" s="37">
        <f t="shared" si="26"/>
        <v>-6.3E-2</v>
      </c>
      <c r="R65" s="37" t="e">
        <f t="shared" si="7"/>
        <v>#N/A</v>
      </c>
      <c r="S65" s="50"/>
      <c r="U65" s="37">
        <f t="shared" si="27"/>
        <v>0.125</v>
      </c>
      <c r="V65" s="31" t="str">
        <f>IFERROR(INDEX($O$5:$O$192, MATCH(0,INDEX(COUNTIF($V$4:V64, $O$5:$O$192),0,0),0)),"")</f>
        <v/>
      </c>
      <c r="W65" s="37">
        <f t="shared" si="21"/>
        <v>0.125</v>
      </c>
      <c r="X65" s="31">
        <f t="shared" si="22"/>
        <v>0</v>
      </c>
      <c r="Y65" s="49"/>
    </row>
    <row r="66" spans="1:25" s="37" customFormat="1" x14ac:dyDescent="0.2">
      <c r="A66" s="156"/>
      <c r="B66" s="98">
        <v>62</v>
      </c>
      <c r="C66" s="99">
        <f t="shared" si="23"/>
        <v>-6.4000000000000001E-2</v>
      </c>
      <c r="D66" s="51" t="s">
        <v>71</v>
      </c>
      <c r="E66" s="110"/>
      <c r="F66" s="154"/>
      <c r="G66" s="153"/>
      <c r="H66" s="99">
        <f t="shared" si="24"/>
        <v>-6.4000000000000001E-2</v>
      </c>
      <c r="I66" s="51" t="str">
        <f t="shared" si="6"/>
        <v>AÑADIR</v>
      </c>
      <c r="J66" s="110"/>
      <c r="K66" s="154"/>
      <c r="L66" s="153"/>
      <c r="N66" s="37">
        <f t="shared" si="25"/>
        <v>-6.4000000000000001E-2</v>
      </c>
      <c r="O66" s="49"/>
      <c r="P66" s="50"/>
      <c r="Q66" s="37">
        <f t="shared" si="26"/>
        <v>-6.4000000000000001E-2</v>
      </c>
      <c r="R66" s="37" t="e">
        <f t="shared" si="7"/>
        <v>#N/A</v>
      </c>
      <c r="S66" s="50"/>
      <c r="U66" s="37">
        <f t="shared" si="27"/>
        <v>0.124</v>
      </c>
      <c r="V66" s="31" t="str">
        <f>IFERROR(INDEX($O$5:$O$192, MATCH(0,INDEX(COUNTIF($V$4:V65, $O$5:$O$192),0,0),0)),"")</f>
        <v/>
      </c>
      <c r="W66" s="37">
        <f t="shared" si="21"/>
        <v>0.124</v>
      </c>
      <c r="X66" s="31">
        <f t="shared" si="22"/>
        <v>0</v>
      </c>
      <c r="Y66" s="49"/>
    </row>
    <row r="67" spans="1:25" s="37" customFormat="1" x14ac:dyDescent="0.2">
      <c r="A67" s="156"/>
      <c r="B67" s="98">
        <v>63</v>
      </c>
      <c r="C67" s="99">
        <f t="shared" si="23"/>
        <v>-6.5000000000000002E-2</v>
      </c>
      <c r="D67" s="51" t="s">
        <v>71</v>
      </c>
      <c r="E67" s="110"/>
      <c r="F67" s="154"/>
      <c r="G67" s="153"/>
      <c r="H67" s="99">
        <f t="shared" si="24"/>
        <v>-6.5000000000000002E-2</v>
      </c>
      <c r="I67" s="51" t="str">
        <f t="shared" si="6"/>
        <v>AÑADIR</v>
      </c>
      <c r="J67" s="110"/>
      <c r="K67" s="154"/>
      <c r="L67" s="153"/>
      <c r="N67" s="37">
        <f t="shared" si="25"/>
        <v>-6.5000000000000002E-2</v>
      </c>
      <c r="O67" s="49"/>
      <c r="P67" s="50"/>
      <c r="Q67" s="37">
        <f t="shared" si="26"/>
        <v>-6.5000000000000002E-2</v>
      </c>
      <c r="R67" s="37" t="e">
        <f t="shared" si="7"/>
        <v>#N/A</v>
      </c>
      <c r="S67" s="50"/>
      <c r="U67" s="37">
        <f t="shared" si="27"/>
        <v>0.123</v>
      </c>
      <c r="V67" s="31" t="str">
        <f>IFERROR(INDEX($O$5:$O$192, MATCH(0,INDEX(COUNTIF($V$4:V66, $O$5:$O$192),0,0),0)),"")</f>
        <v/>
      </c>
      <c r="W67" s="37">
        <f t="shared" si="21"/>
        <v>0.123</v>
      </c>
      <c r="X67" s="31">
        <f t="shared" si="22"/>
        <v>0</v>
      </c>
      <c r="Y67" s="49"/>
    </row>
    <row r="68" spans="1:25" s="37" customFormat="1" x14ac:dyDescent="0.2">
      <c r="A68" s="156"/>
      <c r="B68" s="98">
        <v>64</v>
      </c>
      <c r="C68" s="99">
        <f t="shared" si="23"/>
        <v>-6.6000000000000003E-2</v>
      </c>
      <c r="D68" s="51" t="s">
        <v>71</v>
      </c>
      <c r="E68" s="110"/>
      <c r="F68" s="154"/>
      <c r="G68" s="153"/>
      <c r="H68" s="99">
        <f t="shared" si="24"/>
        <v>-6.6000000000000003E-2</v>
      </c>
      <c r="I68" s="51" t="str">
        <f t="shared" si="6"/>
        <v>AÑADIR</v>
      </c>
      <c r="J68" s="110"/>
      <c r="K68" s="154"/>
      <c r="L68" s="153"/>
      <c r="N68" s="37">
        <f t="shared" si="25"/>
        <v>-6.6000000000000003E-2</v>
      </c>
      <c r="O68" s="49"/>
      <c r="P68" s="50"/>
      <c r="Q68" s="37">
        <f t="shared" si="26"/>
        <v>-6.6000000000000003E-2</v>
      </c>
      <c r="R68" s="37" t="e">
        <f t="shared" si="7"/>
        <v>#N/A</v>
      </c>
      <c r="S68" s="50"/>
      <c r="U68" s="37">
        <f t="shared" si="27"/>
        <v>0.122</v>
      </c>
      <c r="V68" s="31" t="str">
        <f>IFERROR(INDEX($O$5:$O$192, MATCH(0,INDEX(COUNTIF($V$4:V67, $O$5:$O$192),0,0),0)),"")</f>
        <v/>
      </c>
      <c r="W68" s="37">
        <f t="shared" si="21"/>
        <v>0.122</v>
      </c>
      <c r="X68" s="31">
        <f t="shared" si="22"/>
        <v>0</v>
      </c>
      <c r="Y68" s="49"/>
    </row>
    <row r="69" spans="1:25" s="37" customFormat="1" x14ac:dyDescent="0.2">
      <c r="A69" s="156"/>
      <c r="B69" s="98">
        <v>65</v>
      </c>
      <c r="C69" s="99">
        <f t="shared" si="23"/>
        <v>-6.7000000000000004E-2</v>
      </c>
      <c r="D69" s="51" t="s">
        <v>71</v>
      </c>
      <c r="E69" s="110"/>
      <c r="F69" s="154"/>
      <c r="G69" s="153"/>
      <c r="H69" s="99">
        <f t="shared" si="24"/>
        <v>-6.7000000000000004E-2</v>
      </c>
      <c r="I69" s="51" t="str">
        <f t="shared" si="6"/>
        <v>AÑADIR</v>
      </c>
      <c r="J69" s="110"/>
      <c r="K69" s="154"/>
      <c r="L69" s="153"/>
      <c r="N69" s="37">
        <f t="shared" si="25"/>
        <v>-6.7000000000000004E-2</v>
      </c>
      <c r="O69" s="49"/>
      <c r="P69" s="50"/>
      <c r="Q69" s="37">
        <f t="shared" si="26"/>
        <v>-6.7000000000000004E-2</v>
      </c>
      <c r="R69" s="37" t="e">
        <f t="shared" si="7"/>
        <v>#N/A</v>
      </c>
      <c r="S69" s="50"/>
      <c r="U69" s="37">
        <f t="shared" si="27"/>
        <v>0.121</v>
      </c>
      <c r="V69" s="31" t="str">
        <f>IFERROR(INDEX($O$5:$O$192, MATCH(0,INDEX(COUNTIF($V$4:V68, $O$5:$O$192),0,0),0)),"")</f>
        <v/>
      </c>
      <c r="W69" s="37">
        <f t="shared" si="21"/>
        <v>0.121</v>
      </c>
      <c r="X69" s="31">
        <f t="shared" si="22"/>
        <v>0</v>
      </c>
      <c r="Y69" s="49"/>
    </row>
    <row r="70" spans="1:25" x14ac:dyDescent="0.2">
      <c r="A70" s="156"/>
      <c r="B70" s="98">
        <v>66</v>
      </c>
      <c r="C70" s="99">
        <f>E70+(COUNTA($E$5:$E$192)-ROW()+2)*0.001</f>
        <v>-6.8000000000000005E-2</v>
      </c>
      <c r="D70" s="51" t="s">
        <v>71</v>
      </c>
      <c r="E70" s="110"/>
      <c r="F70" s="154"/>
      <c r="G70" s="153"/>
      <c r="H70" s="99">
        <f>J70+(COUNTA($J$5:$J$192)-ROW()+2)*0.001</f>
        <v>-6.8000000000000005E-2</v>
      </c>
      <c r="I70" s="51" t="str">
        <f t="shared" si="6"/>
        <v>AÑADIR</v>
      </c>
      <c r="J70" s="110"/>
      <c r="K70" s="154"/>
      <c r="L70" s="153"/>
      <c r="N70" s="37">
        <f>S70+(COUNTA($S$5:$S$192)-ROW()+2)*0.001</f>
        <v>-6.8000000000000005E-2</v>
      </c>
      <c r="O70" s="49"/>
      <c r="P70" s="50"/>
      <c r="Q70" s="37">
        <f>S70+(COUNTA($S$5:$S$192)-ROW()+2)*0.001</f>
        <v>-6.8000000000000005E-2</v>
      </c>
      <c r="R70" s="37" t="e">
        <f t="shared" si="7"/>
        <v>#N/A</v>
      </c>
      <c r="S70" s="50"/>
      <c r="U70" s="37">
        <f>X70+(COUNTA($X$5:$X$192)-ROW()+2)*0.001</f>
        <v>0.12</v>
      </c>
      <c r="V70" s="31" t="str">
        <f>IFERROR(INDEX($O$5:$O$192, MATCH(0,INDEX(COUNTIF($V$4:V69, $O$5:$O$192),0,0),0)),"")</f>
        <v/>
      </c>
      <c r="W70" s="37">
        <f t="shared" si="21"/>
        <v>0.12</v>
      </c>
      <c r="X70" s="31">
        <f t="shared" si="22"/>
        <v>0</v>
      </c>
      <c r="Y70" s="49"/>
    </row>
    <row r="71" spans="1:25" x14ac:dyDescent="0.2">
      <c r="A71" s="155" t="s">
        <v>168</v>
      </c>
      <c r="B71" s="98">
        <v>67</v>
      </c>
      <c r="C71" s="99">
        <f>E71+(COUNTA($E$5:$E$192)-ROW()+2)*0.001</f>
        <v>-6.9000000000000006E-2</v>
      </c>
      <c r="D71" s="51" t="s">
        <v>169</v>
      </c>
      <c r="E71" s="110"/>
      <c r="F71" s="154">
        <f>SUM(E71:E79)</f>
        <v>0</v>
      </c>
      <c r="G71" s="153" t="e">
        <f>F71*100%/E193</f>
        <v>#DIV/0!</v>
      </c>
      <c r="H71" s="99">
        <f>J71+(COUNTA($J$5:$J$192)-ROW()+2)*0.001</f>
        <v>-6.9000000000000006E-2</v>
      </c>
      <c r="I71" s="51" t="str">
        <f t="shared" ref="I71:I134" si="28">D71</f>
        <v>Fragmentos de plástico sin identificar (flojo)</v>
      </c>
      <c r="J71" s="110"/>
      <c r="K71" s="154">
        <f>SUM(J71:J79)</f>
        <v>0</v>
      </c>
      <c r="L71" s="153" t="e">
        <f>K71*100%/J193</f>
        <v>#DIV/0!</v>
      </c>
      <c r="N71" s="37">
        <f>S71+(COUNTA($S$5:$S$192)-ROW()+2)*0.001</f>
        <v>-6.9000000000000006E-2</v>
      </c>
      <c r="O71" s="49"/>
      <c r="P71" s="50"/>
      <c r="Q71" s="37">
        <f>S71+(COUNTA($S$5:$S$192)-ROW()+2)*0.001</f>
        <v>-6.9000000000000006E-2</v>
      </c>
      <c r="R71" s="37" t="e">
        <f t="shared" ref="R71:R134" si="29">INDEX($D$5:$D$192,MATCH(P71,$B$5:$B$192,0))</f>
        <v>#N/A</v>
      </c>
      <c r="S71" s="50"/>
      <c r="U71" s="37">
        <f>X71+(COUNTA($X$5:$X$192)-ROW()+2)*0.001</f>
        <v>0.11900000000000001</v>
      </c>
      <c r="V71" s="31" t="str">
        <f>IFERROR(INDEX($O$5:$O$192, MATCH(0,INDEX(COUNTIF($V$4:V70, $O$5:$O$192),0,0),0)),"")</f>
        <v/>
      </c>
      <c r="W71" s="37">
        <f t="shared" si="21"/>
        <v>0.11900000000000001</v>
      </c>
      <c r="X71" s="31">
        <f t="shared" si="22"/>
        <v>0</v>
      </c>
      <c r="Y71" s="49"/>
    </row>
    <row r="72" spans="1:25" x14ac:dyDescent="0.2">
      <c r="A72" s="155"/>
      <c r="B72" s="98">
        <v>68</v>
      </c>
      <c r="C72" s="99">
        <f>E72+(COUNTA($E$5:$E$192)-ROW()+2)*0.001</f>
        <v>-7.0000000000000007E-2</v>
      </c>
      <c r="D72" s="51" t="s">
        <v>170</v>
      </c>
      <c r="E72" s="110"/>
      <c r="F72" s="154"/>
      <c r="G72" s="153"/>
      <c r="H72" s="99">
        <f>J72+(COUNTA($J$5:$J$192)-ROW()+2)*0.001</f>
        <v>-7.0000000000000007E-2</v>
      </c>
      <c r="I72" s="51" t="str">
        <f t="shared" si="28"/>
        <v>Fragmentos de plástico sin identificar (duro)</v>
      </c>
      <c r="J72" s="110"/>
      <c r="K72" s="154"/>
      <c r="L72" s="153"/>
      <c r="N72" s="37">
        <f>S72+(COUNTA($S$5:$S$192)-ROW()+2)*0.001</f>
        <v>-7.0000000000000007E-2</v>
      </c>
      <c r="O72" s="49"/>
      <c r="P72" s="50"/>
      <c r="Q72" s="37">
        <f>S72+(COUNTA($S$5:$S$192)-ROW()+2)*0.001</f>
        <v>-7.0000000000000007E-2</v>
      </c>
      <c r="R72" s="37" t="e">
        <f t="shared" si="29"/>
        <v>#N/A</v>
      </c>
      <c r="S72" s="50"/>
      <c r="U72" s="37">
        <f>X72+(COUNTA($X$5:$X$192)-ROW()+2)*0.001</f>
        <v>0.11800000000000001</v>
      </c>
      <c r="V72" s="31" t="str">
        <f>IFERROR(INDEX($O$5:$O$192, MATCH(0,INDEX(COUNTIF($V$4:V71, $O$5:$O$192),0,0),0)),"")</f>
        <v/>
      </c>
      <c r="W72" s="37">
        <f t="shared" si="21"/>
        <v>0.11800000000000001</v>
      </c>
      <c r="X72" s="31">
        <f t="shared" si="22"/>
        <v>0</v>
      </c>
      <c r="Y72" s="49"/>
    </row>
    <row r="73" spans="1:25" ht="25.5" x14ac:dyDescent="0.2">
      <c r="A73" s="155"/>
      <c r="B73" s="98">
        <v>69</v>
      </c>
      <c r="C73" s="99">
        <f>E73+(COUNTA($E$5:$E$192)-ROW()+2)*0.001</f>
        <v>-7.1000000000000008E-2</v>
      </c>
      <c r="D73" s="101" t="s">
        <v>171</v>
      </c>
      <c r="E73" s="110"/>
      <c r="F73" s="154"/>
      <c r="G73" s="153"/>
      <c r="H73" s="99">
        <f>J73+(COUNTA($J$5:$J$192)-ROW()+2)*0.001</f>
        <v>-7.1000000000000008E-2</v>
      </c>
      <c r="I73" s="51" t="str">
        <f t="shared" si="28"/>
        <v>Fragmentos de estereofón de embalaje (granulado o laminado)</v>
      </c>
      <c r="J73" s="110"/>
      <c r="K73" s="154"/>
      <c r="L73" s="153"/>
      <c r="N73" s="37">
        <f>S73+(COUNTA($S$5:$S$192)-ROW()+2)*0.001</f>
        <v>-7.1000000000000008E-2</v>
      </c>
      <c r="O73" s="49"/>
      <c r="P73" s="50"/>
      <c r="Q73" s="37">
        <f>S73+(COUNTA($S$5:$S$192)-ROW()+2)*0.001</f>
        <v>-7.1000000000000008E-2</v>
      </c>
      <c r="R73" s="37" t="e">
        <f t="shared" si="29"/>
        <v>#N/A</v>
      </c>
      <c r="S73" s="50"/>
      <c r="U73" s="37">
        <f>X73+(COUNTA($X$5:$X$192)-ROW()+2)*0.001</f>
        <v>0.11700000000000001</v>
      </c>
      <c r="V73" s="31" t="str">
        <f>IFERROR(INDEX($O$5:$O$192, MATCH(0,INDEX(COUNTIF($V$4:V72, $O$5:$O$192),0,0),0)),"")</f>
        <v/>
      </c>
      <c r="W73" s="37">
        <f t="shared" si="21"/>
        <v>0.11700000000000001</v>
      </c>
      <c r="X73" s="31">
        <f t="shared" si="22"/>
        <v>0</v>
      </c>
      <c r="Y73" s="49"/>
    </row>
    <row r="74" spans="1:25" s="37" customFormat="1" x14ac:dyDescent="0.2">
      <c r="A74" s="155"/>
      <c r="B74" s="98">
        <v>70</v>
      </c>
      <c r="C74" s="99">
        <f>E74+(COUNTA($E$5:$E$192)-ROW()+2)*0.001</f>
        <v>-7.2000000000000008E-2</v>
      </c>
      <c r="D74" s="51" t="s">
        <v>172</v>
      </c>
      <c r="E74" s="110"/>
      <c r="F74" s="154"/>
      <c r="G74" s="153"/>
      <c r="H74" s="99">
        <f>J74+(COUNTA($J$5:$J$192)-ROW()+2)*0.001</f>
        <v>-7.2000000000000008E-2</v>
      </c>
      <c r="I74" s="51" t="str">
        <f t="shared" si="28"/>
        <v>Fragmentos de estereofón de comidas (liso)</v>
      </c>
      <c r="J74" s="110"/>
      <c r="K74" s="154"/>
      <c r="L74" s="153"/>
      <c r="N74" s="37">
        <f>S74+(COUNTA($S$5:$S$192)-ROW()+2)*0.001</f>
        <v>-7.2000000000000008E-2</v>
      </c>
      <c r="O74" s="49"/>
      <c r="P74" s="50"/>
      <c r="Q74" s="37">
        <f>S74+(COUNTA($S$5:$S$192)-ROW()+2)*0.001</f>
        <v>-7.2000000000000008E-2</v>
      </c>
      <c r="R74" s="37" t="e">
        <f t="shared" si="29"/>
        <v>#N/A</v>
      </c>
      <c r="S74" s="50"/>
      <c r="U74" s="37">
        <f>X74+(COUNTA($X$5:$X$192)-ROW()+2)*0.001</f>
        <v>0.11600000000000001</v>
      </c>
      <c r="V74" s="31" t="str">
        <f>IFERROR(INDEX($O$5:$O$192, MATCH(0,INDEX(COUNTIF($V$4:V73, $O$5:$O$192),0,0),0)),"")</f>
        <v/>
      </c>
      <c r="W74" s="37">
        <f t="shared" si="21"/>
        <v>0.11600000000000001</v>
      </c>
      <c r="X74" s="31">
        <f t="shared" si="22"/>
        <v>0</v>
      </c>
      <c r="Y74" s="49"/>
    </row>
    <row r="75" spans="1:25" s="37" customFormat="1" x14ac:dyDescent="0.2">
      <c r="A75" s="155"/>
      <c r="B75" s="98">
        <v>71</v>
      </c>
      <c r="C75" s="99">
        <f t="shared" ref="C75:C79" si="30">E75+(COUNTA($E$5:$E$192)-ROW()+2)*0.001</f>
        <v>-7.2999999999999995E-2</v>
      </c>
      <c r="D75" s="51" t="s">
        <v>71</v>
      </c>
      <c r="E75" s="110"/>
      <c r="F75" s="154"/>
      <c r="G75" s="153"/>
      <c r="H75" s="99">
        <f t="shared" ref="H75:H79" si="31">J75+(COUNTA($J$5:$J$192)-ROW()+2)*0.001</f>
        <v>-7.2999999999999995E-2</v>
      </c>
      <c r="I75" s="51" t="str">
        <f t="shared" si="28"/>
        <v>AÑADIR</v>
      </c>
      <c r="J75" s="110"/>
      <c r="K75" s="154"/>
      <c r="L75" s="153"/>
      <c r="N75" s="37">
        <f t="shared" ref="N75:N79" si="32">S75+(COUNTA($S$5:$S$192)-ROW()+2)*0.001</f>
        <v>-7.2999999999999995E-2</v>
      </c>
      <c r="O75" s="49"/>
      <c r="P75" s="50"/>
      <c r="Q75" s="37">
        <f t="shared" ref="Q75:Q79" si="33">S75+(COUNTA($S$5:$S$192)-ROW()+2)*0.001</f>
        <v>-7.2999999999999995E-2</v>
      </c>
      <c r="R75" s="37" t="e">
        <f t="shared" si="29"/>
        <v>#N/A</v>
      </c>
      <c r="S75" s="50"/>
      <c r="U75" s="37">
        <f t="shared" ref="U75:U79" si="34">X75+(COUNTA($X$5:$X$192)-ROW()+2)*0.001</f>
        <v>0.115</v>
      </c>
      <c r="V75" s="31" t="str">
        <f>IFERROR(INDEX($O$5:$O$192, MATCH(0,INDEX(COUNTIF($V$4:V74, $O$5:$O$192),0,0),0)),"")</f>
        <v/>
      </c>
      <c r="W75" s="37">
        <f t="shared" si="21"/>
        <v>0.115</v>
      </c>
      <c r="X75" s="31">
        <f t="shared" si="22"/>
        <v>0</v>
      </c>
      <c r="Y75" s="49"/>
    </row>
    <row r="76" spans="1:25" s="37" customFormat="1" x14ac:dyDescent="0.2">
      <c r="A76" s="155"/>
      <c r="B76" s="98">
        <v>72</v>
      </c>
      <c r="C76" s="99">
        <f t="shared" si="30"/>
        <v>-7.3999999999999996E-2</v>
      </c>
      <c r="D76" s="51" t="s">
        <v>71</v>
      </c>
      <c r="E76" s="110"/>
      <c r="F76" s="154"/>
      <c r="G76" s="153"/>
      <c r="H76" s="99">
        <f t="shared" si="31"/>
        <v>-7.3999999999999996E-2</v>
      </c>
      <c r="I76" s="51" t="str">
        <f t="shared" si="28"/>
        <v>AÑADIR</v>
      </c>
      <c r="J76" s="110"/>
      <c r="K76" s="154"/>
      <c r="L76" s="153"/>
      <c r="N76" s="37">
        <f t="shared" si="32"/>
        <v>-7.3999999999999996E-2</v>
      </c>
      <c r="O76" s="49"/>
      <c r="P76" s="50"/>
      <c r="Q76" s="37">
        <f t="shared" si="33"/>
        <v>-7.3999999999999996E-2</v>
      </c>
      <c r="R76" s="37" t="e">
        <f t="shared" si="29"/>
        <v>#N/A</v>
      </c>
      <c r="S76" s="50"/>
      <c r="U76" s="37">
        <f t="shared" si="34"/>
        <v>0.114</v>
      </c>
      <c r="V76" s="31" t="str">
        <f>IFERROR(INDEX($O$5:$O$192, MATCH(0,INDEX(COUNTIF($V$4:V75, $O$5:$O$192),0,0),0)),"")</f>
        <v/>
      </c>
      <c r="W76" s="37">
        <f t="shared" si="21"/>
        <v>0.114</v>
      </c>
      <c r="X76" s="31">
        <f t="shared" si="22"/>
        <v>0</v>
      </c>
      <c r="Y76" s="49"/>
    </row>
    <row r="77" spans="1:25" s="37" customFormat="1" x14ac:dyDescent="0.2">
      <c r="A77" s="155"/>
      <c r="B77" s="98">
        <v>73</v>
      </c>
      <c r="C77" s="99">
        <f t="shared" si="30"/>
        <v>-7.4999999999999997E-2</v>
      </c>
      <c r="D77" s="51" t="s">
        <v>71</v>
      </c>
      <c r="E77" s="110"/>
      <c r="F77" s="154"/>
      <c r="G77" s="153"/>
      <c r="H77" s="99">
        <f t="shared" si="31"/>
        <v>-7.4999999999999997E-2</v>
      </c>
      <c r="I77" s="51" t="str">
        <f t="shared" si="28"/>
        <v>AÑADIR</v>
      </c>
      <c r="J77" s="110"/>
      <c r="K77" s="154"/>
      <c r="L77" s="153"/>
      <c r="N77" s="37">
        <f t="shared" si="32"/>
        <v>-7.4999999999999997E-2</v>
      </c>
      <c r="O77" s="49"/>
      <c r="P77" s="50"/>
      <c r="Q77" s="37">
        <f t="shared" si="33"/>
        <v>-7.4999999999999997E-2</v>
      </c>
      <c r="R77" s="37" t="e">
        <f t="shared" si="29"/>
        <v>#N/A</v>
      </c>
      <c r="S77" s="50"/>
      <c r="U77" s="37">
        <f t="shared" si="34"/>
        <v>0.113</v>
      </c>
      <c r="V77" s="31" t="str">
        <f>IFERROR(INDEX($O$5:$O$192, MATCH(0,INDEX(COUNTIF($V$4:V76, $O$5:$O$192),0,0),0)),"")</f>
        <v/>
      </c>
      <c r="W77" s="37">
        <f t="shared" si="21"/>
        <v>0.113</v>
      </c>
      <c r="X77" s="31">
        <f t="shared" si="22"/>
        <v>0</v>
      </c>
      <c r="Y77" s="49"/>
    </row>
    <row r="78" spans="1:25" s="37" customFormat="1" x14ac:dyDescent="0.2">
      <c r="A78" s="155"/>
      <c r="B78" s="98">
        <v>74</v>
      </c>
      <c r="C78" s="99">
        <f t="shared" si="30"/>
        <v>-7.5999999999999998E-2</v>
      </c>
      <c r="D78" s="51" t="s">
        <v>71</v>
      </c>
      <c r="E78" s="110"/>
      <c r="F78" s="154"/>
      <c r="G78" s="153"/>
      <c r="H78" s="99">
        <f t="shared" si="31"/>
        <v>-7.5999999999999998E-2</v>
      </c>
      <c r="I78" s="51" t="str">
        <f t="shared" si="28"/>
        <v>AÑADIR</v>
      </c>
      <c r="J78" s="110"/>
      <c r="K78" s="154"/>
      <c r="L78" s="153"/>
      <c r="N78" s="37">
        <f t="shared" si="32"/>
        <v>-7.5999999999999998E-2</v>
      </c>
      <c r="O78" s="49"/>
      <c r="P78" s="50"/>
      <c r="Q78" s="37">
        <f t="shared" si="33"/>
        <v>-7.5999999999999998E-2</v>
      </c>
      <c r="R78" s="37" t="e">
        <f t="shared" si="29"/>
        <v>#N/A</v>
      </c>
      <c r="S78" s="50"/>
      <c r="U78" s="37">
        <f t="shared" si="34"/>
        <v>0.112</v>
      </c>
      <c r="V78" s="31" t="str">
        <f>IFERROR(INDEX($O$5:$O$192, MATCH(0,INDEX(COUNTIF($V$4:V77, $O$5:$O$192),0,0),0)),"")</f>
        <v/>
      </c>
      <c r="W78" s="37">
        <f t="shared" si="21"/>
        <v>0.112</v>
      </c>
      <c r="X78" s="31">
        <f t="shared" si="22"/>
        <v>0</v>
      </c>
      <c r="Y78" s="49"/>
    </row>
    <row r="79" spans="1:25" s="37" customFormat="1" x14ac:dyDescent="0.2">
      <c r="A79" s="155"/>
      <c r="B79" s="98">
        <v>75</v>
      </c>
      <c r="C79" s="99">
        <f t="shared" si="30"/>
        <v>-7.6999999999999999E-2</v>
      </c>
      <c r="D79" s="51" t="s">
        <v>71</v>
      </c>
      <c r="E79" s="110"/>
      <c r="F79" s="154"/>
      <c r="G79" s="153"/>
      <c r="H79" s="99">
        <f t="shared" si="31"/>
        <v>-7.6999999999999999E-2</v>
      </c>
      <c r="I79" s="51" t="str">
        <f t="shared" si="28"/>
        <v>AÑADIR</v>
      </c>
      <c r="J79" s="110"/>
      <c r="K79" s="154"/>
      <c r="L79" s="153"/>
      <c r="N79" s="37">
        <f t="shared" si="32"/>
        <v>-7.6999999999999999E-2</v>
      </c>
      <c r="O79" s="49"/>
      <c r="P79" s="50"/>
      <c r="Q79" s="37">
        <f t="shared" si="33"/>
        <v>-7.6999999999999999E-2</v>
      </c>
      <c r="R79" s="37" t="e">
        <f t="shared" si="29"/>
        <v>#N/A</v>
      </c>
      <c r="S79" s="50"/>
      <c r="U79" s="37">
        <f t="shared" si="34"/>
        <v>0.111</v>
      </c>
      <c r="V79" s="31" t="str">
        <f>IFERROR(INDEX($O$5:$O$192, MATCH(0,INDEX(COUNTIF($V$4:V78, $O$5:$O$192),0,0),0)),"")</f>
        <v/>
      </c>
      <c r="W79" s="37">
        <f t="shared" si="21"/>
        <v>0.111</v>
      </c>
      <c r="X79" s="31">
        <f t="shared" si="22"/>
        <v>0</v>
      </c>
      <c r="Y79" s="49"/>
    </row>
    <row r="80" spans="1:25" s="37" customFormat="1" x14ac:dyDescent="0.2">
      <c r="A80" s="155" t="s">
        <v>173</v>
      </c>
      <c r="B80" s="98">
        <v>76</v>
      </c>
      <c r="C80" s="99">
        <f t="shared" ref="C80:C91" si="35">E80+(COUNTA($E$5:$E$192)-ROW()+2)*0.001</f>
        <v>-7.8E-2</v>
      </c>
      <c r="D80" s="51" t="s">
        <v>80</v>
      </c>
      <c r="E80" s="110"/>
      <c r="F80" s="154">
        <f>SUM(E80:E92)</f>
        <v>0</v>
      </c>
      <c r="G80" s="153" t="e">
        <f>F80*100%/E193</f>
        <v>#DIV/0!</v>
      </c>
      <c r="H80" s="99">
        <f t="shared" ref="H80:H91" si="36">J80+(COUNTA($J$5:$J$192)-ROW()+2)*0.001</f>
        <v>-7.8E-2</v>
      </c>
      <c r="I80" s="51" t="str">
        <f t="shared" si="28"/>
        <v>Fragmentos de hule sin definir</v>
      </c>
      <c r="J80" s="110"/>
      <c r="K80" s="154">
        <f>SUM(J80:J92)</f>
        <v>0</v>
      </c>
      <c r="L80" s="153" t="e">
        <f>K80*100%/J193</f>
        <v>#DIV/0!</v>
      </c>
      <c r="N80" s="37">
        <f t="shared" ref="N80:N91" si="37">S80+(COUNTA($S$5:$S$192)-ROW()+2)*0.001</f>
        <v>-7.8E-2</v>
      </c>
      <c r="O80" s="49"/>
      <c r="P80" s="50"/>
      <c r="Q80" s="37">
        <f t="shared" ref="Q80:Q91" si="38">S80+(COUNTA($S$5:$S$192)-ROW()+2)*0.001</f>
        <v>-7.8E-2</v>
      </c>
      <c r="R80" s="37" t="e">
        <f t="shared" si="29"/>
        <v>#N/A</v>
      </c>
      <c r="S80" s="50"/>
      <c r="U80" s="37">
        <f t="shared" ref="U80:U91" si="39">X80+(COUNTA($X$5:$X$192)-ROW()+2)*0.001</f>
        <v>0.11</v>
      </c>
      <c r="V80" s="31" t="str">
        <f>IFERROR(INDEX($O$5:$O$192, MATCH(0,INDEX(COUNTIF($V$4:V79, $O$5:$O$192),0,0),0)),"")</f>
        <v/>
      </c>
      <c r="W80" s="37">
        <f t="shared" si="21"/>
        <v>0.11</v>
      </c>
      <c r="X80" s="31">
        <f t="shared" si="22"/>
        <v>0</v>
      </c>
      <c r="Y80" s="49"/>
    </row>
    <row r="81" spans="1:25" s="37" customFormat="1" x14ac:dyDescent="0.2">
      <c r="A81" s="155"/>
      <c r="B81" s="98">
        <v>77</v>
      </c>
      <c r="C81" s="99">
        <f t="shared" si="35"/>
        <v>-7.9000000000000001E-2</v>
      </c>
      <c r="D81" s="51" t="s">
        <v>174</v>
      </c>
      <c r="E81" s="110"/>
      <c r="F81" s="154"/>
      <c r="G81" s="153"/>
      <c r="H81" s="99">
        <f t="shared" si="36"/>
        <v>-7.9000000000000001E-2</v>
      </c>
      <c r="I81" s="51" t="str">
        <f t="shared" si="28"/>
        <v>Zapatos (incluye suelas y plantillas)</v>
      </c>
      <c r="J81" s="110"/>
      <c r="K81" s="154"/>
      <c r="L81" s="153"/>
      <c r="N81" s="37">
        <f t="shared" si="37"/>
        <v>-7.9000000000000001E-2</v>
      </c>
      <c r="O81" s="49"/>
      <c r="P81" s="50"/>
      <c r="Q81" s="37">
        <f t="shared" si="38"/>
        <v>-7.9000000000000001E-2</v>
      </c>
      <c r="R81" s="37" t="e">
        <f t="shared" si="29"/>
        <v>#N/A</v>
      </c>
      <c r="S81" s="50"/>
      <c r="U81" s="37">
        <f t="shared" si="39"/>
        <v>0.109</v>
      </c>
      <c r="V81" s="31" t="str">
        <f>IFERROR(INDEX($O$5:$O$192, MATCH(0,INDEX(COUNTIF($V$4:V80, $O$5:$O$192),0,0),0)),"")</f>
        <v/>
      </c>
      <c r="W81" s="37">
        <f t="shared" si="21"/>
        <v>0.109</v>
      </c>
      <c r="X81" s="31">
        <f t="shared" si="22"/>
        <v>0</v>
      </c>
      <c r="Y81" s="49"/>
    </row>
    <row r="82" spans="1:25" s="37" customFormat="1" x14ac:dyDescent="0.2">
      <c r="A82" s="155"/>
      <c r="B82" s="98">
        <v>78</v>
      </c>
      <c r="C82" s="99">
        <f t="shared" si="35"/>
        <v>-0.08</v>
      </c>
      <c r="D82" s="51" t="s">
        <v>175</v>
      </c>
      <c r="E82" s="110"/>
      <c r="F82" s="154"/>
      <c r="G82" s="153"/>
      <c r="H82" s="99">
        <f t="shared" si="36"/>
        <v>-0.08</v>
      </c>
      <c r="I82" s="51" t="str">
        <f t="shared" si="28"/>
        <v>Sandalias</v>
      </c>
      <c r="J82" s="110"/>
      <c r="K82" s="154"/>
      <c r="L82" s="153"/>
      <c r="N82" s="37">
        <f t="shared" si="37"/>
        <v>-0.08</v>
      </c>
      <c r="O82" s="49"/>
      <c r="P82" s="50"/>
      <c r="Q82" s="37">
        <f t="shared" si="38"/>
        <v>-0.08</v>
      </c>
      <c r="R82" s="37" t="e">
        <f t="shared" si="29"/>
        <v>#N/A</v>
      </c>
      <c r="S82" s="50"/>
      <c r="U82" s="37">
        <f t="shared" si="39"/>
        <v>0.108</v>
      </c>
      <c r="V82" s="31" t="str">
        <f>IFERROR(INDEX($O$5:$O$192, MATCH(0,INDEX(COUNTIF($V$4:V81, $O$5:$O$192),0,0),0)),"")</f>
        <v/>
      </c>
      <c r="W82" s="37">
        <f t="shared" si="21"/>
        <v>0.108</v>
      </c>
      <c r="X82" s="31">
        <f t="shared" si="22"/>
        <v>0</v>
      </c>
      <c r="Y82" s="49"/>
    </row>
    <row r="83" spans="1:25" s="37" customFormat="1" x14ac:dyDescent="0.2">
      <c r="A83" s="155"/>
      <c r="B83" s="98">
        <v>79</v>
      </c>
      <c r="C83" s="99">
        <f t="shared" si="35"/>
        <v>-8.1000000000000003E-2</v>
      </c>
      <c r="D83" s="51" t="s">
        <v>176</v>
      </c>
      <c r="E83" s="110"/>
      <c r="F83" s="154"/>
      <c r="G83" s="153"/>
      <c r="H83" s="99">
        <f t="shared" si="36"/>
        <v>-8.1000000000000003E-2</v>
      </c>
      <c r="I83" s="51" t="str">
        <f t="shared" si="28"/>
        <v>Botas</v>
      </c>
      <c r="J83" s="110"/>
      <c r="K83" s="154"/>
      <c r="L83" s="153"/>
      <c r="N83" s="37">
        <f t="shared" si="37"/>
        <v>-8.1000000000000003E-2</v>
      </c>
      <c r="O83" s="49"/>
      <c r="P83" s="50"/>
      <c r="Q83" s="37">
        <f t="shared" si="38"/>
        <v>-8.1000000000000003E-2</v>
      </c>
      <c r="R83" s="37" t="e">
        <f t="shared" si="29"/>
        <v>#N/A</v>
      </c>
      <c r="S83" s="50"/>
      <c r="U83" s="37">
        <f t="shared" si="39"/>
        <v>0.107</v>
      </c>
      <c r="V83" s="31" t="str">
        <f>IFERROR(INDEX($O$5:$O$192, MATCH(0,INDEX(COUNTIF($V$4:V82, $O$5:$O$192),0,0),0)),"")</f>
        <v/>
      </c>
      <c r="W83" s="37">
        <f t="shared" si="21"/>
        <v>0.107</v>
      </c>
      <c r="X83" s="31">
        <f t="shared" si="22"/>
        <v>0</v>
      </c>
      <c r="Y83" s="49"/>
    </row>
    <row r="84" spans="1:25" s="37" customFormat="1" x14ac:dyDescent="0.2">
      <c r="A84" s="155"/>
      <c r="B84" s="98">
        <v>80</v>
      </c>
      <c r="C84" s="99">
        <f t="shared" si="35"/>
        <v>-8.2000000000000003E-2</v>
      </c>
      <c r="D84" s="51" t="s">
        <v>52</v>
      </c>
      <c r="E84" s="110"/>
      <c r="F84" s="154"/>
      <c r="G84" s="153"/>
      <c r="H84" s="99">
        <f t="shared" si="36"/>
        <v>-8.2000000000000003E-2</v>
      </c>
      <c r="I84" s="51" t="str">
        <f t="shared" si="28"/>
        <v>Globos</v>
      </c>
      <c r="J84" s="110"/>
      <c r="K84" s="154"/>
      <c r="L84" s="153"/>
      <c r="N84" s="37">
        <f t="shared" si="37"/>
        <v>-8.2000000000000003E-2</v>
      </c>
      <c r="O84" s="49"/>
      <c r="P84" s="50"/>
      <c r="Q84" s="37">
        <f t="shared" si="38"/>
        <v>-8.2000000000000003E-2</v>
      </c>
      <c r="R84" s="37" t="e">
        <f t="shared" si="29"/>
        <v>#N/A</v>
      </c>
      <c r="S84" s="50"/>
      <c r="U84" s="37">
        <f t="shared" si="39"/>
        <v>0.106</v>
      </c>
      <c r="V84" s="31" t="str">
        <f>IFERROR(INDEX($O$5:$O$192, MATCH(0,INDEX(COUNTIF($V$4:V83, $O$5:$O$192),0,0),0)),"")</f>
        <v/>
      </c>
      <c r="W84" s="37">
        <f t="shared" si="21"/>
        <v>0.106</v>
      </c>
      <c r="X84" s="31">
        <f t="shared" si="22"/>
        <v>0</v>
      </c>
      <c r="Y84" s="49"/>
    </row>
    <row r="85" spans="1:25" s="37" customFormat="1" x14ac:dyDescent="0.2">
      <c r="A85" s="155"/>
      <c r="B85" s="98">
        <v>81</v>
      </c>
      <c r="C85" s="99">
        <f t="shared" si="35"/>
        <v>-8.3000000000000004E-2</v>
      </c>
      <c r="D85" s="51" t="s">
        <v>177</v>
      </c>
      <c r="E85" s="110"/>
      <c r="F85" s="154"/>
      <c r="G85" s="153"/>
      <c r="H85" s="99">
        <f t="shared" si="36"/>
        <v>-8.3000000000000004E-2</v>
      </c>
      <c r="I85" s="51" t="str">
        <f t="shared" si="28"/>
        <v>Balones</v>
      </c>
      <c r="J85" s="110"/>
      <c r="K85" s="154"/>
      <c r="L85" s="153"/>
      <c r="N85" s="37">
        <f t="shared" si="37"/>
        <v>-8.3000000000000004E-2</v>
      </c>
      <c r="O85" s="49"/>
      <c r="P85" s="50"/>
      <c r="Q85" s="37">
        <f t="shared" si="38"/>
        <v>-8.3000000000000004E-2</v>
      </c>
      <c r="R85" s="37" t="e">
        <f t="shared" si="29"/>
        <v>#N/A</v>
      </c>
      <c r="S85" s="50"/>
      <c r="U85" s="37">
        <f t="shared" si="39"/>
        <v>0.105</v>
      </c>
      <c r="V85" s="31" t="str">
        <f>IFERROR(INDEX($O$5:$O$192, MATCH(0,INDEX(COUNTIF($V$4:V84, $O$5:$O$192),0,0),0)),"")</f>
        <v/>
      </c>
      <c r="W85" s="37">
        <f t="shared" si="21"/>
        <v>0.105</v>
      </c>
      <c r="X85" s="31">
        <f t="shared" si="22"/>
        <v>0</v>
      </c>
      <c r="Y85" s="49"/>
    </row>
    <row r="86" spans="1:25" s="37" customFormat="1" x14ac:dyDescent="0.2">
      <c r="A86" s="155"/>
      <c r="B86" s="98">
        <v>82</v>
      </c>
      <c r="C86" s="99">
        <f t="shared" si="35"/>
        <v>-8.4000000000000005E-2</v>
      </c>
      <c r="D86" s="51" t="s">
        <v>53</v>
      </c>
      <c r="E86" s="110"/>
      <c r="F86" s="154"/>
      <c r="G86" s="153"/>
      <c r="H86" s="99">
        <f t="shared" si="36"/>
        <v>-8.4000000000000005E-2</v>
      </c>
      <c r="I86" s="51" t="str">
        <f t="shared" si="28"/>
        <v>Guantes</v>
      </c>
      <c r="J86" s="110"/>
      <c r="K86" s="154"/>
      <c r="L86" s="153"/>
      <c r="N86" s="37">
        <f t="shared" si="37"/>
        <v>-8.4000000000000005E-2</v>
      </c>
      <c r="O86" s="49"/>
      <c r="P86" s="50"/>
      <c r="Q86" s="37">
        <f t="shared" si="38"/>
        <v>-8.4000000000000005E-2</v>
      </c>
      <c r="R86" s="37" t="e">
        <f t="shared" si="29"/>
        <v>#N/A</v>
      </c>
      <c r="S86" s="50"/>
      <c r="U86" s="37">
        <f t="shared" si="39"/>
        <v>0.10400000000000001</v>
      </c>
      <c r="V86" s="31" t="str">
        <f>IFERROR(INDEX($O$5:$O$192, MATCH(0,INDEX(COUNTIF($V$4:V85, $O$5:$O$192),0,0),0)),"")</f>
        <v/>
      </c>
      <c r="W86" s="37">
        <f t="shared" si="21"/>
        <v>0.10400000000000001</v>
      </c>
      <c r="X86" s="31">
        <f t="shared" si="22"/>
        <v>0</v>
      </c>
      <c r="Y86" s="49"/>
    </row>
    <row r="87" spans="1:25" s="37" customFormat="1" x14ac:dyDescent="0.2">
      <c r="A87" s="155"/>
      <c r="B87" s="98">
        <v>83</v>
      </c>
      <c r="C87" s="99">
        <f t="shared" si="35"/>
        <v>-8.5000000000000006E-2</v>
      </c>
      <c r="D87" s="51" t="s">
        <v>54</v>
      </c>
      <c r="E87" s="110"/>
      <c r="F87" s="154"/>
      <c r="G87" s="153"/>
      <c r="H87" s="99">
        <f t="shared" si="36"/>
        <v>-8.5000000000000006E-2</v>
      </c>
      <c r="I87" s="51" t="str">
        <f t="shared" si="28"/>
        <v>Llantas</v>
      </c>
      <c r="J87" s="110"/>
      <c r="K87" s="154"/>
      <c r="L87" s="153"/>
      <c r="N87" s="37">
        <f t="shared" si="37"/>
        <v>-8.5000000000000006E-2</v>
      </c>
      <c r="O87" s="49"/>
      <c r="P87" s="50"/>
      <c r="Q87" s="37">
        <f t="shared" si="38"/>
        <v>-8.5000000000000006E-2</v>
      </c>
      <c r="R87" s="37" t="e">
        <f t="shared" si="29"/>
        <v>#N/A</v>
      </c>
      <c r="S87" s="50"/>
      <c r="U87" s="37">
        <f t="shared" si="39"/>
        <v>0.10300000000000001</v>
      </c>
      <c r="V87" s="31" t="str">
        <f>IFERROR(INDEX($O$5:$O$192, MATCH(0,INDEX(COUNTIF($V$4:V86, $O$5:$O$192),0,0),0)),"")</f>
        <v/>
      </c>
      <c r="W87" s="37">
        <f t="shared" si="21"/>
        <v>0.10300000000000001</v>
      </c>
      <c r="X87" s="31">
        <f t="shared" si="22"/>
        <v>0</v>
      </c>
      <c r="Y87" s="49"/>
    </row>
    <row r="88" spans="1:25" s="37" customFormat="1" x14ac:dyDescent="0.2">
      <c r="A88" s="155"/>
      <c r="B88" s="98">
        <v>84</v>
      </c>
      <c r="C88" s="99">
        <f t="shared" si="35"/>
        <v>-8.6000000000000007E-2</v>
      </c>
      <c r="D88" s="51" t="s">
        <v>71</v>
      </c>
      <c r="E88" s="110"/>
      <c r="F88" s="154"/>
      <c r="G88" s="153"/>
      <c r="H88" s="99">
        <f t="shared" si="36"/>
        <v>-8.6000000000000007E-2</v>
      </c>
      <c r="I88" s="51" t="str">
        <f t="shared" si="28"/>
        <v>AÑADIR</v>
      </c>
      <c r="J88" s="110"/>
      <c r="K88" s="154"/>
      <c r="L88" s="153"/>
      <c r="N88" s="37">
        <f t="shared" si="37"/>
        <v>-8.6000000000000007E-2</v>
      </c>
      <c r="O88" s="49"/>
      <c r="P88" s="50"/>
      <c r="Q88" s="37">
        <f t="shared" si="38"/>
        <v>-8.6000000000000007E-2</v>
      </c>
      <c r="R88" s="37" t="e">
        <f t="shared" si="29"/>
        <v>#N/A</v>
      </c>
      <c r="S88" s="50"/>
      <c r="U88" s="37">
        <f t="shared" si="39"/>
        <v>0.10200000000000001</v>
      </c>
      <c r="V88" s="31" t="str">
        <f>IFERROR(INDEX($O$5:$O$192, MATCH(0,INDEX(COUNTIF($V$4:V87, $O$5:$O$192),0,0),0)),"")</f>
        <v/>
      </c>
      <c r="W88" s="37">
        <f t="shared" si="21"/>
        <v>0.10200000000000001</v>
      </c>
      <c r="X88" s="31">
        <f t="shared" si="22"/>
        <v>0</v>
      </c>
      <c r="Y88" s="49"/>
    </row>
    <row r="89" spans="1:25" s="37" customFormat="1" x14ac:dyDescent="0.2">
      <c r="A89" s="155"/>
      <c r="B89" s="98">
        <v>85</v>
      </c>
      <c r="C89" s="99">
        <f t="shared" si="35"/>
        <v>-8.7000000000000008E-2</v>
      </c>
      <c r="D89" s="51" t="s">
        <v>71</v>
      </c>
      <c r="E89" s="110"/>
      <c r="F89" s="154"/>
      <c r="G89" s="153"/>
      <c r="H89" s="99">
        <f t="shared" si="36"/>
        <v>-8.7000000000000008E-2</v>
      </c>
      <c r="I89" s="51" t="str">
        <f t="shared" si="28"/>
        <v>AÑADIR</v>
      </c>
      <c r="J89" s="110"/>
      <c r="K89" s="154"/>
      <c r="L89" s="153"/>
      <c r="N89" s="37">
        <f t="shared" si="37"/>
        <v>-8.7000000000000008E-2</v>
      </c>
      <c r="O89" s="49"/>
      <c r="P89" s="50"/>
      <c r="Q89" s="37">
        <f t="shared" si="38"/>
        <v>-8.7000000000000008E-2</v>
      </c>
      <c r="R89" s="37" t="e">
        <f t="shared" si="29"/>
        <v>#N/A</v>
      </c>
      <c r="S89" s="50"/>
      <c r="U89" s="37">
        <f t="shared" si="39"/>
        <v>0.10100000000000001</v>
      </c>
      <c r="V89" s="31" t="str">
        <f>IFERROR(INDEX($O$5:$O$192, MATCH(0,INDEX(COUNTIF($V$4:V88, $O$5:$O$192),0,0),0)),"")</f>
        <v/>
      </c>
      <c r="W89" s="37">
        <f t="shared" si="21"/>
        <v>0.10100000000000001</v>
      </c>
      <c r="X89" s="31">
        <f t="shared" si="22"/>
        <v>0</v>
      </c>
      <c r="Y89" s="49"/>
    </row>
    <row r="90" spans="1:25" s="37" customFormat="1" x14ac:dyDescent="0.2">
      <c r="A90" s="155"/>
      <c r="B90" s="98">
        <v>86</v>
      </c>
      <c r="C90" s="99">
        <f t="shared" si="35"/>
        <v>-8.7999999999999995E-2</v>
      </c>
      <c r="D90" s="51" t="s">
        <v>71</v>
      </c>
      <c r="E90" s="110"/>
      <c r="F90" s="154"/>
      <c r="G90" s="153"/>
      <c r="H90" s="99">
        <f t="shared" si="36"/>
        <v>-8.7999999999999995E-2</v>
      </c>
      <c r="I90" s="51" t="str">
        <f t="shared" si="28"/>
        <v>AÑADIR</v>
      </c>
      <c r="J90" s="110"/>
      <c r="K90" s="154"/>
      <c r="L90" s="153"/>
      <c r="N90" s="37">
        <f t="shared" si="37"/>
        <v>-8.7999999999999995E-2</v>
      </c>
      <c r="O90" s="49"/>
      <c r="P90" s="50"/>
      <c r="Q90" s="37">
        <f t="shared" si="38"/>
        <v>-8.7999999999999995E-2</v>
      </c>
      <c r="R90" s="37" t="e">
        <f t="shared" si="29"/>
        <v>#N/A</v>
      </c>
      <c r="S90" s="50"/>
      <c r="U90" s="37">
        <f t="shared" si="39"/>
        <v>0.1</v>
      </c>
      <c r="V90" s="31" t="str">
        <f>IFERROR(INDEX($O$5:$O$192, MATCH(0,INDEX(COUNTIF($V$4:V89, $O$5:$O$192),0,0),0)),"")</f>
        <v/>
      </c>
      <c r="W90" s="37">
        <f t="shared" si="21"/>
        <v>0.1</v>
      </c>
      <c r="X90" s="31">
        <f t="shared" si="22"/>
        <v>0</v>
      </c>
      <c r="Y90" s="49"/>
    </row>
    <row r="91" spans="1:25" s="37" customFormat="1" x14ac:dyDescent="0.2">
      <c r="A91" s="155"/>
      <c r="B91" s="98">
        <v>87</v>
      </c>
      <c r="C91" s="99">
        <f t="shared" si="35"/>
        <v>-8.8999999999999996E-2</v>
      </c>
      <c r="D91" s="51" t="s">
        <v>71</v>
      </c>
      <c r="E91" s="110"/>
      <c r="F91" s="154"/>
      <c r="G91" s="153"/>
      <c r="H91" s="99">
        <f t="shared" si="36"/>
        <v>-8.8999999999999996E-2</v>
      </c>
      <c r="I91" s="51" t="str">
        <f t="shared" si="28"/>
        <v>AÑADIR</v>
      </c>
      <c r="J91" s="110"/>
      <c r="K91" s="154"/>
      <c r="L91" s="153"/>
      <c r="N91" s="37">
        <f t="shared" si="37"/>
        <v>-8.8999999999999996E-2</v>
      </c>
      <c r="O91" s="49"/>
      <c r="P91" s="50"/>
      <c r="Q91" s="37">
        <f t="shared" si="38"/>
        <v>-8.8999999999999996E-2</v>
      </c>
      <c r="R91" s="37" t="e">
        <f t="shared" si="29"/>
        <v>#N/A</v>
      </c>
      <c r="S91" s="50"/>
      <c r="U91" s="37">
        <f t="shared" si="39"/>
        <v>9.9000000000000005E-2</v>
      </c>
      <c r="V91" s="31" t="str">
        <f>IFERROR(INDEX($O$5:$O$192, MATCH(0,INDEX(COUNTIF($V$4:V90, $O$5:$O$192),0,0),0)),"")</f>
        <v/>
      </c>
      <c r="W91" s="37">
        <f t="shared" si="21"/>
        <v>9.9000000000000005E-2</v>
      </c>
      <c r="X91" s="31">
        <f t="shared" si="22"/>
        <v>0</v>
      </c>
      <c r="Y91" s="49"/>
    </row>
    <row r="92" spans="1:25" s="37" customFormat="1" x14ac:dyDescent="0.2">
      <c r="A92" s="155"/>
      <c r="B92" s="98">
        <v>88</v>
      </c>
      <c r="C92" s="99">
        <f t="shared" ref="C92:C100" si="40">E92+(COUNTA($E$5:$E$192)-ROW()+2)*0.001</f>
        <v>-0.09</v>
      </c>
      <c r="D92" s="51" t="s">
        <v>71</v>
      </c>
      <c r="E92" s="110"/>
      <c r="F92" s="154"/>
      <c r="G92" s="153"/>
      <c r="H92" s="99">
        <f t="shared" ref="H92:H100" si="41">J92+(COUNTA($J$5:$J$192)-ROW()+2)*0.001</f>
        <v>-0.09</v>
      </c>
      <c r="I92" s="51" t="str">
        <f t="shared" si="28"/>
        <v>AÑADIR</v>
      </c>
      <c r="J92" s="110"/>
      <c r="K92" s="154"/>
      <c r="L92" s="153"/>
      <c r="N92" s="37">
        <f t="shared" ref="N92:N100" si="42">S92+(COUNTA($S$5:$S$192)-ROW()+2)*0.001</f>
        <v>-0.09</v>
      </c>
      <c r="O92" s="49"/>
      <c r="P92" s="50"/>
      <c r="Q92" s="37">
        <f t="shared" ref="Q92:Q100" si="43">S92+(COUNTA($S$5:$S$192)-ROW()+2)*0.001</f>
        <v>-0.09</v>
      </c>
      <c r="R92" s="37" t="e">
        <f t="shared" si="29"/>
        <v>#N/A</v>
      </c>
      <c r="S92" s="50"/>
      <c r="U92" s="37">
        <f t="shared" ref="U92:U100" si="44">X92+(COUNTA($X$5:$X$192)-ROW()+2)*0.001</f>
        <v>9.8000000000000004E-2</v>
      </c>
      <c r="V92" s="31" t="str">
        <f>IFERROR(INDEX($O$5:$O$192, MATCH(0,INDEX(COUNTIF($V$4:V91, $O$5:$O$192),0,0),0)),"")</f>
        <v/>
      </c>
      <c r="W92" s="37">
        <f t="shared" si="21"/>
        <v>9.8000000000000004E-2</v>
      </c>
      <c r="X92" s="31">
        <f t="shared" si="22"/>
        <v>0</v>
      </c>
      <c r="Y92" s="49"/>
    </row>
    <row r="93" spans="1:25" ht="15" customHeight="1" x14ac:dyDescent="0.2">
      <c r="A93" s="155" t="s">
        <v>178</v>
      </c>
      <c r="B93" s="98">
        <v>89</v>
      </c>
      <c r="C93" s="99">
        <f t="shared" si="40"/>
        <v>-9.0999999999999998E-2</v>
      </c>
      <c r="D93" s="51" t="s">
        <v>179</v>
      </c>
      <c r="E93" s="110"/>
      <c r="F93" s="154">
        <f>SUM(E93:E101)</f>
        <v>0</v>
      </c>
      <c r="G93" s="153" t="e">
        <f>F93*100%/E193</f>
        <v>#DIV/0!</v>
      </c>
      <c r="H93" s="99">
        <f t="shared" si="41"/>
        <v>-9.0999999999999998E-2</v>
      </c>
      <c r="I93" s="51" t="str">
        <f t="shared" si="28"/>
        <v>Fragmentos de tela (sin definir)</v>
      </c>
      <c r="J93" s="110"/>
      <c r="K93" s="154">
        <f>SUM(J93:J101)</f>
        <v>0</v>
      </c>
      <c r="L93" s="153" t="e">
        <f>K93*100%/J193</f>
        <v>#DIV/0!</v>
      </c>
      <c r="N93" s="37">
        <f t="shared" si="42"/>
        <v>-9.0999999999999998E-2</v>
      </c>
      <c r="O93" s="49"/>
      <c r="P93" s="50"/>
      <c r="Q93" s="37">
        <f t="shared" si="43"/>
        <v>-9.0999999999999998E-2</v>
      </c>
      <c r="R93" s="37" t="e">
        <f t="shared" si="29"/>
        <v>#N/A</v>
      </c>
      <c r="S93" s="50"/>
      <c r="U93" s="37">
        <f t="shared" si="44"/>
        <v>9.7000000000000003E-2</v>
      </c>
      <c r="V93" s="31" t="str">
        <f>IFERROR(INDEX($O$5:$O$192, MATCH(0,INDEX(COUNTIF($V$4:V92, $O$5:$O$192),0,0),0)),"")</f>
        <v/>
      </c>
      <c r="W93" s="37">
        <f t="shared" si="21"/>
        <v>9.7000000000000003E-2</v>
      </c>
      <c r="X93" s="31">
        <f t="shared" si="22"/>
        <v>0</v>
      </c>
      <c r="Y93" s="49"/>
    </row>
    <row r="94" spans="1:25" ht="12.75" customHeight="1" x14ac:dyDescent="0.2">
      <c r="A94" s="155"/>
      <c r="B94" s="98">
        <v>90</v>
      </c>
      <c r="C94" s="99">
        <f t="shared" si="40"/>
        <v>-9.1999999999999998E-2</v>
      </c>
      <c r="D94" s="53" t="s">
        <v>47</v>
      </c>
      <c r="E94" s="110"/>
      <c r="F94" s="154"/>
      <c r="G94" s="153"/>
      <c r="H94" s="99">
        <f t="shared" si="41"/>
        <v>-9.1999999999999998E-2</v>
      </c>
      <c r="I94" s="51" t="str">
        <f t="shared" si="28"/>
        <v>Ropa</v>
      </c>
      <c r="J94" s="110"/>
      <c r="K94" s="154"/>
      <c r="L94" s="153"/>
      <c r="N94" s="37">
        <f t="shared" si="42"/>
        <v>-9.1999999999999998E-2</v>
      </c>
      <c r="O94" s="49"/>
      <c r="P94" s="50"/>
      <c r="Q94" s="37">
        <f t="shared" si="43"/>
        <v>-9.1999999999999998E-2</v>
      </c>
      <c r="R94" s="37" t="e">
        <f t="shared" si="29"/>
        <v>#N/A</v>
      </c>
      <c r="S94" s="50"/>
      <c r="U94" s="37">
        <f t="shared" si="44"/>
        <v>9.6000000000000002E-2</v>
      </c>
      <c r="V94" s="31" t="str">
        <f>IFERROR(INDEX($O$5:$O$192, MATCH(0,INDEX(COUNTIF($V$4:V93, $O$5:$O$192),0,0),0)),"")</f>
        <v/>
      </c>
      <c r="W94" s="37">
        <f t="shared" si="21"/>
        <v>9.6000000000000002E-2</v>
      </c>
      <c r="X94" s="31">
        <f t="shared" si="22"/>
        <v>0</v>
      </c>
      <c r="Y94" s="49"/>
    </row>
    <row r="95" spans="1:25" x14ac:dyDescent="0.2">
      <c r="A95" s="155"/>
      <c r="B95" s="98">
        <v>91</v>
      </c>
      <c r="C95" s="99">
        <f t="shared" si="40"/>
        <v>-9.2999999999999999E-2</v>
      </c>
      <c r="D95" s="51" t="s">
        <v>43</v>
      </c>
      <c r="E95" s="110"/>
      <c r="F95" s="154"/>
      <c r="G95" s="153"/>
      <c r="H95" s="99">
        <f t="shared" si="41"/>
        <v>-9.2999999999999999E-2</v>
      </c>
      <c r="I95" s="51" t="str">
        <f t="shared" si="28"/>
        <v>Hilo</v>
      </c>
      <c r="J95" s="110"/>
      <c r="K95" s="154"/>
      <c r="L95" s="153"/>
      <c r="N95" s="37">
        <f t="shared" si="42"/>
        <v>-9.2999999999999999E-2</v>
      </c>
      <c r="O95" s="49"/>
      <c r="P95" s="50"/>
      <c r="Q95" s="37">
        <f t="shared" si="43"/>
        <v>-9.2999999999999999E-2</v>
      </c>
      <c r="R95" s="37" t="e">
        <f t="shared" si="29"/>
        <v>#N/A</v>
      </c>
      <c r="S95" s="50"/>
      <c r="U95" s="37">
        <f t="shared" si="44"/>
        <v>9.5000000000000001E-2</v>
      </c>
      <c r="V95" s="31" t="str">
        <f>IFERROR(INDEX($O$5:$O$192, MATCH(0,INDEX(COUNTIF($V$4:V94, $O$5:$O$192),0,0),0)),"")</f>
        <v/>
      </c>
      <c r="W95" s="37">
        <f t="shared" si="21"/>
        <v>9.5000000000000001E-2</v>
      </c>
      <c r="X95" s="31">
        <f t="shared" si="22"/>
        <v>0</v>
      </c>
      <c r="Y95" s="49"/>
    </row>
    <row r="96" spans="1:25" s="37" customFormat="1" x14ac:dyDescent="0.2">
      <c r="A96" s="155"/>
      <c r="B96" s="98">
        <v>92</v>
      </c>
      <c r="C96" s="99">
        <f t="shared" si="40"/>
        <v>-9.4E-2</v>
      </c>
      <c r="D96" s="51" t="s">
        <v>188</v>
      </c>
      <c r="E96" s="110"/>
      <c r="F96" s="154"/>
      <c r="G96" s="153"/>
      <c r="H96" s="99">
        <f t="shared" si="41"/>
        <v>-9.4E-2</v>
      </c>
      <c r="I96" s="51" t="str">
        <f t="shared" si="28"/>
        <v>Colas</v>
      </c>
      <c r="J96" s="110"/>
      <c r="K96" s="154"/>
      <c r="L96" s="153"/>
      <c r="N96" s="37">
        <f t="shared" si="42"/>
        <v>-9.4E-2</v>
      </c>
      <c r="O96" s="49"/>
      <c r="P96" s="50"/>
      <c r="Q96" s="37">
        <f t="shared" si="43"/>
        <v>-9.4E-2</v>
      </c>
      <c r="R96" s="37" t="e">
        <f t="shared" si="29"/>
        <v>#N/A</v>
      </c>
      <c r="S96" s="50"/>
      <c r="U96" s="37">
        <f t="shared" si="44"/>
        <v>9.4E-2</v>
      </c>
      <c r="V96" s="31" t="str">
        <f>IFERROR(INDEX($O$5:$O$192, MATCH(0,INDEX(COUNTIF($V$4:V95, $O$5:$O$192),0,0),0)),"")</f>
        <v/>
      </c>
      <c r="W96" s="37">
        <f t="shared" si="21"/>
        <v>9.4E-2</v>
      </c>
      <c r="X96" s="31">
        <f t="shared" si="22"/>
        <v>0</v>
      </c>
      <c r="Y96" s="49"/>
    </row>
    <row r="97" spans="1:25" s="37" customFormat="1" x14ac:dyDescent="0.2">
      <c r="A97" s="155"/>
      <c r="B97" s="98">
        <v>93</v>
      </c>
      <c r="C97" s="99">
        <f t="shared" si="40"/>
        <v>-9.5000000000000001E-2</v>
      </c>
      <c r="D97" s="51" t="s">
        <v>71</v>
      </c>
      <c r="E97" s="110"/>
      <c r="F97" s="154"/>
      <c r="G97" s="153"/>
      <c r="H97" s="99">
        <f t="shared" si="41"/>
        <v>-9.5000000000000001E-2</v>
      </c>
      <c r="I97" s="51" t="str">
        <f t="shared" si="28"/>
        <v>AÑADIR</v>
      </c>
      <c r="J97" s="110"/>
      <c r="K97" s="154"/>
      <c r="L97" s="153"/>
      <c r="N97" s="37">
        <f t="shared" si="42"/>
        <v>-9.5000000000000001E-2</v>
      </c>
      <c r="O97" s="49"/>
      <c r="P97" s="50"/>
      <c r="Q97" s="37">
        <f t="shared" si="43"/>
        <v>-9.5000000000000001E-2</v>
      </c>
      <c r="R97" s="37" t="e">
        <f t="shared" si="29"/>
        <v>#N/A</v>
      </c>
      <c r="S97" s="50"/>
      <c r="U97" s="37">
        <f t="shared" si="44"/>
        <v>9.2999999999999999E-2</v>
      </c>
      <c r="V97" s="31" t="str">
        <f>IFERROR(INDEX($O$5:$O$192, MATCH(0,INDEX(COUNTIF($V$4:V96, $O$5:$O$192),0,0),0)),"")</f>
        <v/>
      </c>
      <c r="W97" s="37">
        <f t="shared" si="21"/>
        <v>9.2999999999999999E-2</v>
      </c>
      <c r="X97" s="31">
        <f t="shared" si="22"/>
        <v>0</v>
      </c>
      <c r="Y97" s="49"/>
    </row>
    <row r="98" spans="1:25" s="37" customFormat="1" x14ac:dyDescent="0.2">
      <c r="A98" s="155"/>
      <c r="B98" s="98">
        <v>94</v>
      </c>
      <c r="C98" s="99">
        <f t="shared" si="40"/>
        <v>-9.6000000000000002E-2</v>
      </c>
      <c r="D98" s="51" t="s">
        <v>71</v>
      </c>
      <c r="E98" s="110"/>
      <c r="F98" s="154"/>
      <c r="G98" s="153"/>
      <c r="H98" s="99">
        <f t="shared" si="41"/>
        <v>-9.6000000000000002E-2</v>
      </c>
      <c r="I98" s="51" t="str">
        <f t="shared" si="28"/>
        <v>AÑADIR</v>
      </c>
      <c r="J98" s="110"/>
      <c r="K98" s="154"/>
      <c r="L98" s="153"/>
      <c r="N98" s="37">
        <f t="shared" si="42"/>
        <v>-9.6000000000000002E-2</v>
      </c>
      <c r="O98" s="49"/>
      <c r="P98" s="50"/>
      <c r="Q98" s="37">
        <f t="shared" si="43"/>
        <v>-9.6000000000000002E-2</v>
      </c>
      <c r="R98" s="37" t="e">
        <f t="shared" si="29"/>
        <v>#N/A</v>
      </c>
      <c r="S98" s="50"/>
      <c r="U98" s="37">
        <f t="shared" si="44"/>
        <v>9.1999999999999998E-2</v>
      </c>
      <c r="V98" s="31" t="str">
        <f>IFERROR(INDEX($O$5:$O$192, MATCH(0,INDEX(COUNTIF($V$4:V97, $O$5:$O$192),0,0),0)),"")</f>
        <v/>
      </c>
      <c r="W98" s="37">
        <f t="shared" si="21"/>
        <v>9.1999999999999998E-2</v>
      </c>
      <c r="X98" s="31">
        <f t="shared" si="22"/>
        <v>0</v>
      </c>
      <c r="Y98" s="49"/>
    </row>
    <row r="99" spans="1:25" s="37" customFormat="1" x14ac:dyDescent="0.2">
      <c r="A99" s="155"/>
      <c r="B99" s="98">
        <v>95</v>
      </c>
      <c r="C99" s="99">
        <f t="shared" si="40"/>
        <v>-9.7000000000000003E-2</v>
      </c>
      <c r="D99" s="51" t="s">
        <v>71</v>
      </c>
      <c r="E99" s="110"/>
      <c r="F99" s="154"/>
      <c r="G99" s="153"/>
      <c r="H99" s="99">
        <f t="shared" si="41"/>
        <v>-9.7000000000000003E-2</v>
      </c>
      <c r="I99" s="51" t="str">
        <f t="shared" si="28"/>
        <v>AÑADIR</v>
      </c>
      <c r="J99" s="110"/>
      <c r="K99" s="154"/>
      <c r="L99" s="153"/>
      <c r="N99" s="37">
        <f t="shared" si="42"/>
        <v>-9.7000000000000003E-2</v>
      </c>
      <c r="O99" s="49"/>
      <c r="P99" s="50"/>
      <c r="Q99" s="37">
        <f t="shared" si="43"/>
        <v>-9.7000000000000003E-2</v>
      </c>
      <c r="R99" s="37" t="e">
        <f t="shared" si="29"/>
        <v>#N/A</v>
      </c>
      <c r="S99" s="50"/>
      <c r="U99" s="37">
        <f t="shared" si="44"/>
        <v>9.0999999999999998E-2</v>
      </c>
      <c r="V99" s="31" t="str">
        <f>IFERROR(INDEX($O$5:$O$192, MATCH(0,INDEX(COUNTIF($V$4:V98, $O$5:$O$192),0,0),0)),"")</f>
        <v/>
      </c>
      <c r="W99" s="37">
        <f t="shared" si="21"/>
        <v>9.0999999999999998E-2</v>
      </c>
      <c r="X99" s="31">
        <f t="shared" si="22"/>
        <v>0</v>
      </c>
      <c r="Y99" s="49"/>
    </row>
    <row r="100" spans="1:25" s="37" customFormat="1" x14ac:dyDescent="0.2">
      <c r="A100" s="155"/>
      <c r="B100" s="98">
        <v>96</v>
      </c>
      <c r="C100" s="99">
        <f t="shared" si="40"/>
        <v>-9.8000000000000004E-2</v>
      </c>
      <c r="D100" s="51" t="s">
        <v>71</v>
      </c>
      <c r="E100" s="110"/>
      <c r="F100" s="154"/>
      <c r="G100" s="153"/>
      <c r="H100" s="99">
        <f t="shared" si="41"/>
        <v>-9.8000000000000004E-2</v>
      </c>
      <c r="I100" s="51" t="str">
        <f t="shared" si="28"/>
        <v>AÑADIR</v>
      </c>
      <c r="J100" s="110"/>
      <c r="K100" s="154"/>
      <c r="L100" s="153"/>
      <c r="N100" s="37">
        <f t="shared" si="42"/>
        <v>-9.8000000000000004E-2</v>
      </c>
      <c r="O100" s="49"/>
      <c r="P100" s="50"/>
      <c r="Q100" s="37">
        <f t="shared" si="43"/>
        <v>-9.8000000000000004E-2</v>
      </c>
      <c r="R100" s="37" t="e">
        <f t="shared" si="29"/>
        <v>#N/A</v>
      </c>
      <c r="S100" s="50"/>
      <c r="U100" s="37">
        <f t="shared" si="44"/>
        <v>0.09</v>
      </c>
      <c r="V100" s="31" t="str">
        <f>IFERROR(INDEX($O$5:$O$192, MATCH(0,INDEX(COUNTIF($V$4:V99, $O$5:$O$192),0,0),0)),"")</f>
        <v/>
      </c>
      <c r="W100" s="37">
        <f t="shared" si="21"/>
        <v>0.09</v>
      </c>
      <c r="X100" s="31">
        <f t="shared" si="22"/>
        <v>0</v>
      </c>
      <c r="Y100" s="49"/>
    </row>
    <row r="101" spans="1:25" s="37" customFormat="1" x14ac:dyDescent="0.2">
      <c r="A101" s="155"/>
      <c r="B101" s="98">
        <v>97</v>
      </c>
      <c r="C101" s="99">
        <f t="shared" ref="C101:C134" si="45">E101+(COUNTA($E$5:$E$192)-ROW()+2)*0.001</f>
        <v>-9.9000000000000005E-2</v>
      </c>
      <c r="D101" s="51" t="s">
        <v>71</v>
      </c>
      <c r="E101" s="110"/>
      <c r="F101" s="154"/>
      <c r="G101" s="153"/>
      <c r="H101" s="99">
        <f t="shared" ref="H101:H134" si="46">J101+(COUNTA($J$5:$J$192)-ROW()+2)*0.001</f>
        <v>-9.9000000000000005E-2</v>
      </c>
      <c r="I101" s="51" t="str">
        <f t="shared" si="28"/>
        <v>AÑADIR</v>
      </c>
      <c r="J101" s="110"/>
      <c r="K101" s="154"/>
      <c r="L101" s="153"/>
      <c r="N101" s="37">
        <f t="shared" ref="N101:N134" si="47">S101+(COUNTA($S$5:$S$192)-ROW()+2)*0.001</f>
        <v>-9.9000000000000005E-2</v>
      </c>
      <c r="O101" s="49"/>
      <c r="P101" s="50"/>
      <c r="Q101" s="37">
        <f t="shared" ref="Q101:Q134" si="48">S101+(COUNTA($S$5:$S$192)-ROW()+2)*0.001</f>
        <v>-9.9000000000000005E-2</v>
      </c>
      <c r="R101" s="37" t="e">
        <f t="shared" si="29"/>
        <v>#N/A</v>
      </c>
      <c r="S101" s="50"/>
      <c r="U101" s="37">
        <f t="shared" ref="U101:U134" si="49">X101+(COUNTA($X$5:$X$192)-ROW()+2)*0.001</f>
        <v>8.8999999999999996E-2</v>
      </c>
      <c r="V101" s="31" t="str">
        <f>IFERROR(INDEX($O$5:$O$192, MATCH(0,INDEX(COUNTIF($V$4:V100, $O$5:$O$192),0,0),0)),"")</f>
        <v/>
      </c>
      <c r="W101" s="37">
        <f t="shared" si="21"/>
        <v>8.8999999999999996E-2</v>
      </c>
      <c r="X101" s="31">
        <f t="shared" si="22"/>
        <v>0</v>
      </c>
      <c r="Y101" s="49"/>
    </row>
    <row r="102" spans="1:25" s="37" customFormat="1" ht="12.75" customHeight="1" x14ac:dyDescent="0.2">
      <c r="A102" s="155" t="s">
        <v>29</v>
      </c>
      <c r="B102" s="98">
        <v>98</v>
      </c>
      <c r="C102" s="99">
        <f t="shared" si="45"/>
        <v>-0.1</v>
      </c>
      <c r="D102" s="99" t="s">
        <v>180</v>
      </c>
      <c r="E102" s="110"/>
      <c r="F102" s="154">
        <f>SUM(E102:E121)</f>
        <v>0</v>
      </c>
      <c r="G102" s="153" t="e">
        <f>F102*100%/E193</f>
        <v>#DIV/0!</v>
      </c>
      <c r="H102" s="99">
        <f t="shared" si="46"/>
        <v>-0.1</v>
      </c>
      <c r="I102" s="51" t="str">
        <f t="shared" si="28"/>
        <v>Plastos desechables (cartón)</v>
      </c>
      <c r="J102" s="110"/>
      <c r="K102" s="154">
        <f>SUM(J102:J121)</f>
        <v>0</v>
      </c>
      <c r="L102" s="153" t="e">
        <f>K102*100%/J193</f>
        <v>#DIV/0!</v>
      </c>
      <c r="N102" s="37">
        <f t="shared" si="47"/>
        <v>-0.1</v>
      </c>
      <c r="O102" s="49"/>
      <c r="P102" s="50"/>
      <c r="Q102" s="37">
        <f t="shared" si="48"/>
        <v>-0.1</v>
      </c>
      <c r="R102" s="37" t="e">
        <f t="shared" si="29"/>
        <v>#N/A</v>
      </c>
      <c r="S102" s="50"/>
      <c r="U102" s="37">
        <f t="shared" si="49"/>
        <v>8.7999999999999995E-2</v>
      </c>
      <c r="V102" s="31" t="str">
        <f>IFERROR(INDEX($O$5:$O$192, MATCH(0,INDEX(COUNTIF($V$4:V101, $O$5:$O$192),0,0),0)),"")</f>
        <v/>
      </c>
      <c r="W102" s="37">
        <f t="shared" si="21"/>
        <v>8.7999999999999995E-2</v>
      </c>
      <c r="X102" s="31">
        <f t="shared" si="22"/>
        <v>0</v>
      </c>
      <c r="Y102" s="49"/>
    </row>
    <row r="103" spans="1:25" x14ac:dyDescent="0.2">
      <c r="A103" s="155"/>
      <c r="B103" s="98">
        <v>99</v>
      </c>
      <c r="C103" s="99">
        <f t="shared" si="45"/>
        <v>-0.10100000000000001</v>
      </c>
      <c r="D103" s="51" t="s">
        <v>181</v>
      </c>
      <c r="E103" s="110"/>
      <c r="F103" s="154"/>
      <c r="G103" s="153"/>
      <c r="H103" s="99">
        <f t="shared" si="46"/>
        <v>-0.10100000000000001</v>
      </c>
      <c r="I103" s="51" t="str">
        <f t="shared" si="28"/>
        <v>Vasos desechables (cartón)</v>
      </c>
      <c r="J103" s="110"/>
      <c r="K103" s="154"/>
      <c r="L103" s="153"/>
      <c r="N103" s="37">
        <f t="shared" si="47"/>
        <v>-0.10100000000000001</v>
      </c>
      <c r="O103" s="49"/>
      <c r="P103" s="50"/>
      <c r="Q103" s="37">
        <f t="shared" si="48"/>
        <v>-0.10100000000000001</v>
      </c>
      <c r="R103" s="37" t="e">
        <f t="shared" si="29"/>
        <v>#N/A</v>
      </c>
      <c r="S103" s="50"/>
      <c r="U103" s="37">
        <f t="shared" si="49"/>
        <v>8.7000000000000008E-2</v>
      </c>
      <c r="V103" s="31" t="str">
        <f>IFERROR(INDEX($O$5:$O$192, MATCH(0,INDEX(COUNTIF($V$4:V102, $O$5:$O$192),0,0),0)),"")</f>
        <v/>
      </c>
      <c r="W103" s="37">
        <f t="shared" si="21"/>
        <v>8.7000000000000008E-2</v>
      </c>
      <c r="X103" s="31">
        <f t="shared" si="22"/>
        <v>0</v>
      </c>
      <c r="Y103" s="49"/>
    </row>
    <row r="104" spans="1:25" ht="15" customHeight="1" x14ac:dyDescent="0.2">
      <c r="A104" s="155"/>
      <c r="B104" s="98">
        <v>100</v>
      </c>
      <c r="C104" s="99">
        <f t="shared" si="45"/>
        <v>-0.10200000000000001</v>
      </c>
      <c r="D104" s="51" t="s">
        <v>182</v>
      </c>
      <c r="E104" s="110"/>
      <c r="F104" s="154"/>
      <c r="G104" s="153"/>
      <c r="H104" s="99">
        <f t="shared" si="46"/>
        <v>-0.10200000000000001</v>
      </c>
      <c r="I104" s="51" t="str">
        <f t="shared" si="28"/>
        <v>Contenedor de comida "a domicilio" (cartón)</v>
      </c>
      <c r="J104" s="110"/>
      <c r="K104" s="154"/>
      <c r="L104" s="153"/>
      <c r="N104" s="37">
        <f t="shared" si="47"/>
        <v>-0.10200000000000001</v>
      </c>
      <c r="O104" s="49"/>
      <c r="P104" s="50"/>
      <c r="Q104" s="37">
        <f t="shared" si="48"/>
        <v>-0.10200000000000001</v>
      </c>
      <c r="R104" s="37" t="e">
        <f t="shared" si="29"/>
        <v>#N/A</v>
      </c>
      <c r="S104" s="50"/>
      <c r="U104" s="37">
        <f t="shared" si="49"/>
        <v>8.6000000000000007E-2</v>
      </c>
      <c r="V104" s="31" t="str">
        <f>IFERROR(INDEX($O$5:$O$192, MATCH(0,INDEX(COUNTIF($V$4:V103, $O$5:$O$192),0,0),0)),"")</f>
        <v/>
      </c>
      <c r="W104" s="37">
        <f t="shared" si="21"/>
        <v>8.6000000000000007E-2</v>
      </c>
      <c r="X104" s="31">
        <f t="shared" si="22"/>
        <v>0</v>
      </c>
      <c r="Y104" s="49"/>
    </row>
    <row r="105" spans="1:25" ht="12.75" customHeight="1" x14ac:dyDescent="0.2">
      <c r="A105" s="155"/>
      <c r="B105" s="98">
        <v>101</v>
      </c>
      <c r="C105" s="99">
        <f t="shared" si="45"/>
        <v>-0.10300000000000001</v>
      </c>
      <c r="D105" s="51" t="s">
        <v>114</v>
      </c>
      <c r="E105" s="110"/>
      <c r="F105" s="154"/>
      <c r="G105" s="153"/>
      <c r="H105" s="99">
        <f t="shared" si="46"/>
        <v>-0.10300000000000001</v>
      </c>
      <c r="I105" s="51" t="str">
        <f t="shared" si="28"/>
        <v>Fragmentos de papel y documentos</v>
      </c>
      <c r="J105" s="110"/>
      <c r="K105" s="154"/>
      <c r="L105" s="153"/>
      <c r="N105" s="37">
        <f t="shared" si="47"/>
        <v>-0.10300000000000001</v>
      </c>
      <c r="O105" s="49"/>
      <c r="P105" s="50"/>
      <c r="Q105" s="37">
        <f t="shared" si="48"/>
        <v>-0.10300000000000001</v>
      </c>
      <c r="R105" s="37" t="e">
        <f t="shared" si="29"/>
        <v>#N/A</v>
      </c>
      <c r="S105" s="50"/>
      <c r="U105" s="37">
        <f t="shared" si="49"/>
        <v>8.5000000000000006E-2</v>
      </c>
      <c r="V105" s="31" t="str">
        <f>IFERROR(INDEX($O$5:$O$192, MATCH(0,INDEX(COUNTIF($V$4:V104, $O$5:$O$192),0,0),0)),"")</f>
        <v/>
      </c>
      <c r="W105" s="37">
        <f t="shared" si="21"/>
        <v>8.5000000000000006E-2</v>
      </c>
      <c r="X105" s="31">
        <f t="shared" si="22"/>
        <v>0</v>
      </c>
      <c r="Y105" s="49"/>
    </row>
    <row r="106" spans="1:25" s="37" customFormat="1" ht="12.75" customHeight="1" x14ac:dyDescent="0.2">
      <c r="A106" s="155"/>
      <c r="B106" s="98">
        <v>102</v>
      </c>
      <c r="C106" s="99">
        <f t="shared" si="45"/>
        <v>-0.10400000000000001</v>
      </c>
      <c r="D106" s="51" t="s">
        <v>113</v>
      </c>
      <c r="E106" s="110"/>
      <c r="F106" s="154"/>
      <c r="G106" s="153"/>
      <c r="H106" s="99">
        <f t="shared" si="46"/>
        <v>-0.10400000000000001</v>
      </c>
      <c r="I106" s="51" t="str">
        <f t="shared" si="28"/>
        <v>Envoltorios de papel</v>
      </c>
      <c r="J106" s="110"/>
      <c r="K106" s="154"/>
      <c r="L106" s="153"/>
      <c r="N106" s="37">
        <f t="shared" si="47"/>
        <v>-0.10400000000000001</v>
      </c>
      <c r="O106" s="49"/>
      <c r="P106" s="50"/>
      <c r="Q106" s="37">
        <f t="shared" si="48"/>
        <v>-0.10400000000000001</v>
      </c>
      <c r="R106" s="37" t="e">
        <f t="shared" si="29"/>
        <v>#N/A</v>
      </c>
      <c r="S106" s="50"/>
      <c r="U106" s="37">
        <f t="shared" si="49"/>
        <v>8.4000000000000005E-2</v>
      </c>
      <c r="V106" s="31" t="str">
        <f>IFERROR(INDEX($O$5:$O$192, MATCH(0,INDEX(COUNTIF($V$4:V105, $O$5:$O$192),0,0),0)),"")</f>
        <v/>
      </c>
      <c r="W106" s="37">
        <f t="shared" ref="W106:W169" si="50">X106+(COUNTA($X$5:$X$192)-ROW()+2)*0.001</f>
        <v>8.4000000000000005E-2</v>
      </c>
      <c r="X106" s="31">
        <f t="shared" ref="X106:X169" si="51">SUMIF($O$5:$O$192,V106,$S$5:$S$192)</f>
        <v>0</v>
      </c>
      <c r="Y106" s="49"/>
    </row>
    <row r="107" spans="1:25" s="37" customFormat="1" ht="12.75" customHeight="1" x14ac:dyDescent="0.2">
      <c r="A107" s="155"/>
      <c r="B107" s="98">
        <v>103</v>
      </c>
      <c r="C107" s="99">
        <f t="shared" si="45"/>
        <v>-0.105</v>
      </c>
      <c r="D107" s="51" t="s">
        <v>183</v>
      </c>
      <c r="E107" s="110"/>
      <c r="F107" s="154"/>
      <c r="G107" s="153"/>
      <c r="H107" s="99">
        <f t="shared" si="46"/>
        <v>-0.105</v>
      </c>
      <c r="I107" s="51" t="str">
        <f t="shared" si="28"/>
        <v>Bolsas de papel</v>
      </c>
      <c r="J107" s="110"/>
      <c r="K107" s="154"/>
      <c r="L107" s="153"/>
      <c r="N107" s="37">
        <f t="shared" si="47"/>
        <v>-0.105</v>
      </c>
      <c r="O107" s="49"/>
      <c r="P107" s="50"/>
      <c r="Q107" s="37">
        <f t="shared" si="48"/>
        <v>-0.105</v>
      </c>
      <c r="R107" s="37" t="e">
        <f t="shared" si="29"/>
        <v>#N/A</v>
      </c>
      <c r="S107" s="50"/>
      <c r="U107" s="37">
        <f t="shared" si="49"/>
        <v>8.3000000000000004E-2</v>
      </c>
      <c r="V107" s="31" t="str">
        <f>IFERROR(INDEX($O$5:$O$192, MATCH(0,INDEX(COUNTIF($V$4:V106, $O$5:$O$192),0,0),0)),"")</f>
        <v/>
      </c>
      <c r="W107" s="37">
        <f t="shared" si="50"/>
        <v>8.3000000000000004E-2</v>
      </c>
      <c r="X107" s="31">
        <f t="shared" si="51"/>
        <v>0</v>
      </c>
      <c r="Y107" s="49"/>
    </row>
    <row r="108" spans="1:25" s="37" customFormat="1" ht="12.75" customHeight="1" x14ac:dyDescent="0.2">
      <c r="A108" s="155"/>
      <c r="B108" s="98">
        <v>104</v>
      </c>
      <c r="C108" s="99">
        <f t="shared" si="45"/>
        <v>-0.106</v>
      </c>
      <c r="D108" s="51" t="s">
        <v>76</v>
      </c>
      <c r="E108" s="110"/>
      <c r="F108" s="154"/>
      <c r="G108" s="153"/>
      <c r="H108" s="99">
        <f t="shared" si="46"/>
        <v>-0.106</v>
      </c>
      <c r="I108" s="51" t="str">
        <f t="shared" si="28"/>
        <v>Fragmentos de cartón</v>
      </c>
      <c r="J108" s="110"/>
      <c r="K108" s="154"/>
      <c r="L108" s="153"/>
      <c r="N108" s="37">
        <f t="shared" si="47"/>
        <v>-0.106</v>
      </c>
      <c r="O108" s="49"/>
      <c r="P108" s="50"/>
      <c r="Q108" s="37">
        <f t="shared" si="48"/>
        <v>-0.106</v>
      </c>
      <c r="R108" s="37" t="e">
        <f t="shared" si="29"/>
        <v>#N/A</v>
      </c>
      <c r="S108" s="50"/>
      <c r="U108" s="37">
        <f t="shared" si="49"/>
        <v>8.2000000000000003E-2</v>
      </c>
      <c r="V108" s="31" t="str">
        <f>IFERROR(INDEX($O$5:$O$192, MATCH(0,INDEX(COUNTIF($V$4:V107, $O$5:$O$192),0,0),0)),"")</f>
        <v/>
      </c>
      <c r="W108" s="37">
        <f t="shared" si="50"/>
        <v>8.2000000000000003E-2</v>
      </c>
      <c r="X108" s="31">
        <f t="shared" si="51"/>
        <v>0</v>
      </c>
      <c r="Y108" s="49"/>
    </row>
    <row r="109" spans="1:25" s="37" customFormat="1" ht="12.75" customHeight="1" x14ac:dyDescent="0.2">
      <c r="A109" s="155"/>
      <c r="B109" s="98">
        <v>105</v>
      </c>
      <c r="C109" s="99">
        <f t="shared" si="45"/>
        <v>-0.107</v>
      </c>
      <c r="D109" s="53" t="s">
        <v>63</v>
      </c>
      <c r="E109" s="110"/>
      <c r="F109" s="154"/>
      <c r="G109" s="153"/>
      <c r="H109" s="99">
        <f t="shared" si="46"/>
        <v>-0.107</v>
      </c>
      <c r="I109" s="51" t="str">
        <f t="shared" si="28"/>
        <v>Cajas de cartoncillo</v>
      </c>
      <c r="J109" s="110"/>
      <c r="K109" s="154"/>
      <c r="L109" s="153"/>
      <c r="N109" s="37">
        <f t="shared" si="47"/>
        <v>-0.107</v>
      </c>
      <c r="O109" s="49"/>
      <c r="P109" s="50"/>
      <c r="Q109" s="37">
        <f t="shared" si="48"/>
        <v>-0.107</v>
      </c>
      <c r="R109" s="37" t="e">
        <f t="shared" si="29"/>
        <v>#N/A</v>
      </c>
      <c r="S109" s="50"/>
      <c r="U109" s="37">
        <f t="shared" si="49"/>
        <v>8.1000000000000003E-2</v>
      </c>
      <c r="V109" s="31" t="str">
        <f>IFERROR(INDEX($O$5:$O$192, MATCH(0,INDEX(COUNTIF($V$4:V108, $O$5:$O$192),0,0),0)),"")</f>
        <v/>
      </c>
      <c r="W109" s="37">
        <f t="shared" si="50"/>
        <v>8.1000000000000003E-2</v>
      </c>
      <c r="X109" s="31">
        <f t="shared" si="51"/>
        <v>0</v>
      </c>
      <c r="Y109" s="49"/>
    </row>
    <row r="110" spans="1:25" s="37" customFormat="1" ht="12.75" customHeight="1" x14ac:dyDescent="0.2">
      <c r="A110" s="155"/>
      <c r="B110" s="98">
        <v>106</v>
      </c>
      <c r="C110" s="99">
        <f t="shared" si="45"/>
        <v>-0.108</v>
      </c>
      <c r="D110" s="51" t="s">
        <v>121</v>
      </c>
      <c r="E110" s="110"/>
      <c r="F110" s="154"/>
      <c r="G110" s="153"/>
      <c r="H110" s="99">
        <f t="shared" si="46"/>
        <v>-0.108</v>
      </c>
      <c r="I110" s="51" t="str">
        <f t="shared" si="28"/>
        <v>Cajetillas de cigarro</v>
      </c>
      <c r="J110" s="110"/>
      <c r="K110" s="154"/>
      <c r="L110" s="153"/>
      <c r="N110" s="37">
        <f t="shared" si="47"/>
        <v>-0.108</v>
      </c>
      <c r="O110" s="49"/>
      <c r="P110" s="50"/>
      <c r="Q110" s="37">
        <f t="shared" si="48"/>
        <v>-0.108</v>
      </c>
      <c r="R110" s="37" t="e">
        <f t="shared" si="29"/>
        <v>#N/A</v>
      </c>
      <c r="S110" s="50"/>
      <c r="U110" s="37">
        <f t="shared" si="49"/>
        <v>0.08</v>
      </c>
      <c r="V110" s="31" t="str">
        <f>IFERROR(INDEX($O$5:$O$192, MATCH(0,INDEX(COUNTIF($V$4:V109, $O$5:$O$192),0,0),0)),"")</f>
        <v/>
      </c>
      <c r="W110" s="37">
        <f t="shared" si="50"/>
        <v>0.08</v>
      </c>
      <c r="X110" s="31">
        <f t="shared" si="51"/>
        <v>0</v>
      </c>
      <c r="Y110" s="49"/>
    </row>
    <row r="111" spans="1:25" s="37" customFormat="1" ht="12.75" customHeight="1" x14ac:dyDescent="0.2">
      <c r="A111" s="155"/>
      <c r="B111" s="98">
        <v>107</v>
      </c>
      <c r="C111" s="99">
        <f t="shared" si="45"/>
        <v>-0.109</v>
      </c>
      <c r="D111" s="51" t="s">
        <v>77</v>
      </c>
      <c r="E111" s="110"/>
      <c r="F111" s="154"/>
      <c r="G111" s="153"/>
      <c r="H111" s="99">
        <f t="shared" si="46"/>
        <v>-0.109</v>
      </c>
      <c r="I111" s="51" t="str">
        <f t="shared" si="28"/>
        <v>Fragmentos de cartoncillo</v>
      </c>
      <c r="J111" s="110"/>
      <c r="K111" s="154"/>
      <c r="L111" s="153"/>
      <c r="N111" s="37">
        <f t="shared" si="47"/>
        <v>-0.109</v>
      </c>
      <c r="O111" s="49"/>
      <c r="P111" s="50"/>
      <c r="Q111" s="37">
        <f t="shared" si="48"/>
        <v>-0.109</v>
      </c>
      <c r="R111" s="37" t="e">
        <f t="shared" si="29"/>
        <v>#N/A</v>
      </c>
      <c r="S111" s="50"/>
      <c r="U111" s="37">
        <f t="shared" si="49"/>
        <v>7.9000000000000001E-2</v>
      </c>
      <c r="V111" s="31" t="str">
        <f>IFERROR(INDEX($O$5:$O$192, MATCH(0,INDEX(COUNTIF($V$4:V110, $O$5:$O$192),0,0),0)),"")</f>
        <v/>
      </c>
      <c r="W111" s="37">
        <f t="shared" si="50"/>
        <v>7.9000000000000001E-2</v>
      </c>
      <c r="X111" s="31">
        <f t="shared" si="51"/>
        <v>0</v>
      </c>
      <c r="Y111" s="49"/>
    </row>
    <row r="112" spans="1:25" s="37" customFormat="1" ht="12.75" customHeight="1" x14ac:dyDescent="0.2">
      <c r="A112" s="155"/>
      <c r="B112" s="98">
        <v>108</v>
      </c>
      <c r="C112" s="99">
        <f t="shared" si="45"/>
        <v>-0.11</v>
      </c>
      <c r="D112" s="51" t="s">
        <v>51</v>
      </c>
      <c r="E112" s="110"/>
      <c r="F112" s="154"/>
      <c r="G112" s="153"/>
      <c r="H112" s="99">
        <f t="shared" si="46"/>
        <v>-0.11</v>
      </c>
      <c r="I112" s="51" t="str">
        <f t="shared" si="28"/>
        <v>Publicidad</v>
      </c>
      <c r="J112" s="110"/>
      <c r="K112" s="154"/>
      <c r="L112" s="153"/>
      <c r="N112" s="37">
        <f t="shared" si="47"/>
        <v>-0.11</v>
      </c>
      <c r="O112" s="49"/>
      <c r="P112" s="50"/>
      <c r="Q112" s="37">
        <f t="shared" si="48"/>
        <v>-0.11</v>
      </c>
      <c r="R112" s="37" t="e">
        <f t="shared" si="29"/>
        <v>#N/A</v>
      </c>
      <c r="S112" s="50"/>
      <c r="U112" s="37">
        <f t="shared" si="49"/>
        <v>7.8E-2</v>
      </c>
      <c r="V112" s="31" t="str">
        <f>IFERROR(INDEX($O$5:$O$192, MATCH(0,INDEX(COUNTIF($V$4:V111, $O$5:$O$192),0,0),0)),"")</f>
        <v/>
      </c>
      <c r="W112" s="37">
        <f t="shared" si="50"/>
        <v>7.8E-2</v>
      </c>
      <c r="X112" s="31">
        <f t="shared" si="51"/>
        <v>0</v>
      </c>
      <c r="Y112" s="49"/>
    </row>
    <row r="113" spans="1:25" s="37" customFormat="1" ht="12.75" customHeight="1" x14ac:dyDescent="0.2">
      <c r="A113" s="155"/>
      <c r="B113" s="98">
        <v>109</v>
      </c>
      <c r="C113" s="99">
        <f t="shared" si="45"/>
        <v>-0.111</v>
      </c>
      <c r="D113" s="51" t="s">
        <v>184</v>
      </c>
      <c r="E113" s="110"/>
      <c r="F113" s="154"/>
      <c r="G113" s="153"/>
      <c r="H113" s="99">
        <f t="shared" si="46"/>
        <v>-0.111</v>
      </c>
      <c r="I113" s="51" t="str">
        <f t="shared" si="28"/>
        <v>Periódico</v>
      </c>
      <c r="J113" s="110"/>
      <c r="K113" s="154"/>
      <c r="L113" s="153"/>
      <c r="N113" s="37">
        <f t="shared" si="47"/>
        <v>-0.111</v>
      </c>
      <c r="O113" s="49"/>
      <c r="P113" s="50"/>
      <c r="Q113" s="37">
        <f t="shared" si="48"/>
        <v>-0.111</v>
      </c>
      <c r="R113" s="37" t="e">
        <f t="shared" si="29"/>
        <v>#N/A</v>
      </c>
      <c r="S113" s="50"/>
      <c r="U113" s="37">
        <f t="shared" si="49"/>
        <v>7.6999999999999999E-2</v>
      </c>
      <c r="V113" s="31" t="str">
        <f>IFERROR(INDEX($O$5:$O$192, MATCH(0,INDEX(COUNTIF($V$4:V112, $O$5:$O$192),0,0),0)),"")</f>
        <v/>
      </c>
      <c r="W113" s="37">
        <f t="shared" si="50"/>
        <v>7.6999999999999999E-2</v>
      </c>
      <c r="X113" s="31">
        <f t="shared" si="51"/>
        <v>0</v>
      </c>
      <c r="Y113" s="49"/>
    </row>
    <row r="114" spans="1:25" x14ac:dyDescent="0.2">
      <c r="A114" s="155"/>
      <c r="B114" s="98">
        <v>110</v>
      </c>
      <c r="C114" s="99">
        <f t="shared" si="45"/>
        <v>-0.112</v>
      </c>
      <c r="D114" s="51" t="s">
        <v>78</v>
      </c>
      <c r="E114" s="110"/>
      <c r="F114" s="154"/>
      <c r="G114" s="153"/>
      <c r="H114" s="99">
        <f t="shared" si="46"/>
        <v>-0.112</v>
      </c>
      <c r="I114" s="51" t="str">
        <f t="shared" si="28"/>
        <v>Brazaletes</v>
      </c>
      <c r="J114" s="110"/>
      <c r="K114" s="154"/>
      <c r="L114" s="153"/>
      <c r="N114" s="37">
        <f t="shared" si="47"/>
        <v>-0.112</v>
      </c>
      <c r="O114" s="49"/>
      <c r="P114" s="50"/>
      <c r="Q114" s="37">
        <f t="shared" si="48"/>
        <v>-0.112</v>
      </c>
      <c r="R114" s="37" t="e">
        <f t="shared" si="29"/>
        <v>#N/A</v>
      </c>
      <c r="S114" s="50"/>
      <c r="U114" s="37">
        <f t="shared" si="49"/>
        <v>7.5999999999999998E-2</v>
      </c>
      <c r="V114" s="31" t="str">
        <f>IFERROR(INDEX($O$5:$O$192, MATCH(0,INDEX(COUNTIF($V$4:V113, $O$5:$O$192),0,0),0)),"")</f>
        <v/>
      </c>
      <c r="W114" s="37">
        <f t="shared" si="50"/>
        <v>7.5999999999999998E-2</v>
      </c>
      <c r="X114" s="31">
        <f t="shared" si="51"/>
        <v>0</v>
      </c>
      <c r="Y114" s="49"/>
    </row>
    <row r="115" spans="1:25" ht="15" customHeight="1" x14ac:dyDescent="0.2">
      <c r="A115" s="155"/>
      <c r="B115" s="98">
        <v>111</v>
      </c>
      <c r="C115" s="99">
        <f t="shared" si="45"/>
        <v>-0.113</v>
      </c>
      <c r="D115" s="51" t="s">
        <v>79</v>
      </c>
      <c r="E115" s="110"/>
      <c r="F115" s="154"/>
      <c r="G115" s="153"/>
      <c r="H115" s="99">
        <f t="shared" si="46"/>
        <v>-0.113</v>
      </c>
      <c r="I115" s="51" t="str">
        <f t="shared" si="28"/>
        <v>Servilletas</v>
      </c>
      <c r="J115" s="110"/>
      <c r="K115" s="154"/>
      <c r="L115" s="153"/>
      <c r="N115" s="37">
        <f t="shared" si="47"/>
        <v>-0.113</v>
      </c>
      <c r="O115" s="49"/>
      <c r="P115" s="50"/>
      <c r="Q115" s="37">
        <f t="shared" si="48"/>
        <v>-0.113</v>
      </c>
      <c r="R115" s="37" t="e">
        <f t="shared" si="29"/>
        <v>#N/A</v>
      </c>
      <c r="S115" s="50"/>
      <c r="U115" s="37">
        <f t="shared" si="49"/>
        <v>7.4999999999999997E-2</v>
      </c>
      <c r="V115" s="31" t="str">
        <f>IFERROR(INDEX($O$5:$O$192, MATCH(0,INDEX(COUNTIF($V$4:V114, $O$5:$O$192),0,0),0)),"")</f>
        <v/>
      </c>
      <c r="W115" s="37">
        <f t="shared" si="50"/>
        <v>7.4999999999999997E-2</v>
      </c>
      <c r="X115" s="31">
        <f t="shared" si="51"/>
        <v>0</v>
      </c>
      <c r="Y115" s="49"/>
    </row>
    <row r="116" spans="1:25" x14ac:dyDescent="0.2">
      <c r="A116" s="155"/>
      <c r="B116" s="98">
        <v>112</v>
      </c>
      <c r="C116" s="99">
        <f t="shared" si="45"/>
        <v>-0.114</v>
      </c>
      <c r="D116" s="51" t="s">
        <v>115</v>
      </c>
      <c r="E116" s="110"/>
      <c r="F116" s="154"/>
      <c r="G116" s="153"/>
      <c r="H116" s="99">
        <f t="shared" si="46"/>
        <v>-0.114</v>
      </c>
      <c r="I116" s="51" t="str">
        <f t="shared" si="28"/>
        <v>Recibos y facturas</v>
      </c>
      <c r="J116" s="110"/>
      <c r="K116" s="154"/>
      <c r="L116" s="153"/>
      <c r="N116" s="37">
        <f t="shared" si="47"/>
        <v>-0.114</v>
      </c>
      <c r="O116" s="49"/>
      <c r="P116" s="50"/>
      <c r="Q116" s="37">
        <f t="shared" si="48"/>
        <v>-0.114</v>
      </c>
      <c r="R116" s="37" t="e">
        <f t="shared" si="29"/>
        <v>#N/A</v>
      </c>
      <c r="S116" s="50"/>
      <c r="U116" s="37">
        <f t="shared" si="49"/>
        <v>7.3999999999999996E-2</v>
      </c>
      <c r="V116" s="31" t="str">
        <f>IFERROR(INDEX($O$5:$O$192, MATCH(0,INDEX(COUNTIF($V$4:V115, $O$5:$O$192),0,0),0)),"")</f>
        <v/>
      </c>
      <c r="W116" s="37">
        <f t="shared" si="50"/>
        <v>7.3999999999999996E-2</v>
      </c>
      <c r="X116" s="31">
        <f t="shared" si="51"/>
        <v>0</v>
      </c>
      <c r="Y116" s="49"/>
    </row>
    <row r="117" spans="1:25" s="37" customFormat="1" x14ac:dyDescent="0.2">
      <c r="A117" s="155"/>
      <c r="B117" s="98">
        <v>113</v>
      </c>
      <c r="C117" s="99">
        <f t="shared" si="45"/>
        <v>-0.115</v>
      </c>
      <c r="D117" s="51" t="s">
        <v>71</v>
      </c>
      <c r="E117" s="110"/>
      <c r="F117" s="154"/>
      <c r="G117" s="153"/>
      <c r="H117" s="99">
        <f t="shared" si="46"/>
        <v>-0.115</v>
      </c>
      <c r="I117" s="51" t="str">
        <f t="shared" si="28"/>
        <v>AÑADIR</v>
      </c>
      <c r="J117" s="110"/>
      <c r="K117" s="154"/>
      <c r="L117" s="153"/>
      <c r="N117" s="37">
        <f t="shared" si="47"/>
        <v>-0.115</v>
      </c>
      <c r="O117" s="49"/>
      <c r="P117" s="50"/>
      <c r="Q117" s="37">
        <f t="shared" si="48"/>
        <v>-0.115</v>
      </c>
      <c r="R117" s="37" t="e">
        <f t="shared" si="29"/>
        <v>#N/A</v>
      </c>
      <c r="S117" s="50"/>
      <c r="U117" s="37">
        <f t="shared" si="49"/>
        <v>7.2999999999999995E-2</v>
      </c>
      <c r="V117" s="31" t="str">
        <f>IFERROR(INDEX($O$5:$O$192, MATCH(0,INDEX(COUNTIF($V$4:V116, $O$5:$O$192),0,0),0)),"")</f>
        <v/>
      </c>
      <c r="W117" s="37">
        <f t="shared" si="50"/>
        <v>7.2999999999999995E-2</v>
      </c>
      <c r="X117" s="31">
        <f t="shared" si="51"/>
        <v>0</v>
      </c>
      <c r="Y117" s="49"/>
    </row>
    <row r="118" spans="1:25" s="37" customFormat="1" x14ac:dyDescent="0.2">
      <c r="A118" s="155"/>
      <c r="B118" s="98">
        <v>114</v>
      </c>
      <c r="C118" s="99">
        <f t="shared" si="45"/>
        <v>-0.11600000000000001</v>
      </c>
      <c r="D118" s="51" t="s">
        <v>71</v>
      </c>
      <c r="E118" s="110"/>
      <c r="F118" s="154"/>
      <c r="G118" s="153"/>
      <c r="H118" s="99">
        <f t="shared" si="46"/>
        <v>-0.11600000000000001</v>
      </c>
      <c r="I118" s="51" t="str">
        <f t="shared" si="28"/>
        <v>AÑADIR</v>
      </c>
      <c r="J118" s="110"/>
      <c r="K118" s="154"/>
      <c r="L118" s="153"/>
      <c r="N118" s="37">
        <f t="shared" si="47"/>
        <v>-0.11600000000000001</v>
      </c>
      <c r="O118" s="49"/>
      <c r="P118" s="50"/>
      <c r="Q118" s="37">
        <f t="shared" si="48"/>
        <v>-0.11600000000000001</v>
      </c>
      <c r="R118" s="37" t="e">
        <f t="shared" si="29"/>
        <v>#N/A</v>
      </c>
      <c r="S118" s="50"/>
      <c r="U118" s="37">
        <f t="shared" si="49"/>
        <v>7.2000000000000008E-2</v>
      </c>
      <c r="V118" s="31" t="str">
        <f>IFERROR(INDEX($O$5:$O$192, MATCH(0,INDEX(COUNTIF($V$4:V117, $O$5:$O$192),0,0),0)),"")</f>
        <v/>
      </c>
      <c r="W118" s="37">
        <f t="shared" si="50"/>
        <v>7.2000000000000008E-2</v>
      </c>
      <c r="X118" s="31">
        <f t="shared" si="51"/>
        <v>0</v>
      </c>
      <c r="Y118" s="49"/>
    </row>
    <row r="119" spans="1:25" s="37" customFormat="1" x14ac:dyDescent="0.2">
      <c r="A119" s="155"/>
      <c r="B119" s="98">
        <v>115</v>
      </c>
      <c r="C119" s="99">
        <f t="shared" si="45"/>
        <v>-0.11700000000000001</v>
      </c>
      <c r="D119" s="51" t="s">
        <v>71</v>
      </c>
      <c r="E119" s="110"/>
      <c r="F119" s="154"/>
      <c r="G119" s="153"/>
      <c r="H119" s="99">
        <f t="shared" si="46"/>
        <v>-0.11700000000000001</v>
      </c>
      <c r="I119" s="51" t="str">
        <f t="shared" si="28"/>
        <v>AÑADIR</v>
      </c>
      <c r="J119" s="110"/>
      <c r="K119" s="154"/>
      <c r="L119" s="153"/>
      <c r="N119" s="37">
        <f t="shared" si="47"/>
        <v>-0.11700000000000001</v>
      </c>
      <c r="O119" s="49"/>
      <c r="P119" s="50"/>
      <c r="Q119" s="37">
        <f t="shared" si="48"/>
        <v>-0.11700000000000001</v>
      </c>
      <c r="R119" s="37" t="e">
        <f t="shared" si="29"/>
        <v>#N/A</v>
      </c>
      <c r="S119" s="50"/>
      <c r="U119" s="37">
        <f t="shared" si="49"/>
        <v>7.1000000000000008E-2</v>
      </c>
      <c r="V119" s="31" t="str">
        <f>IFERROR(INDEX($O$5:$O$192, MATCH(0,INDEX(COUNTIF($V$4:V118, $O$5:$O$192),0,0),0)),"")</f>
        <v/>
      </c>
      <c r="W119" s="37">
        <f t="shared" si="50"/>
        <v>7.1000000000000008E-2</v>
      </c>
      <c r="X119" s="31">
        <f t="shared" si="51"/>
        <v>0</v>
      </c>
      <c r="Y119" s="49"/>
    </row>
    <row r="120" spans="1:25" s="37" customFormat="1" x14ac:dyDescent="0.2">
      <c r="A120" s="155"/>
      <c r="B120" s="98">
        <v>116</v>
      </c>
      <c r="C120" s="99">
        <f t="shared" si="45"/>
        <v>-0.11800000000000001</v>
      </c>
      <c r="D120" s="51" t="s">
        <v>71</v>
      </c>
      <c r="E120" s="110"/>
      <c r="F120" s="154"/>
      <c r="G120" s="153"/>
      <c r="H120" s="99">
        <f t="shared" si="46"/>
        <v>-0.11800000000000001</v>
      </c>
      <c r="I120" s="51" t="str">
        <f t="shared" si="28"/>
        <v>AÑADIR</v>
      </c>
      <c r="J120" s="110"/>
      <c r="K120" s="154"/>
      <c r="L120" s="153"/>
      <c r="N120" s="37">
        <f t="shared" si="47"/>
        <v>-0.11800000000000001</v>
      </c>
      <c r="O120" s="49"/>
      <c r="P120" s="50"/>
      <c r="Q120" s="37">
        <f t="shared" si="48"/>
        <v>-0.11800000000000001</v>
      </c>
      <c r="R120" s="37" t="e">
        <f t="shared" si="29"/>
        <v>#N/A</v>
      </c>
      <c r="S120" s="50"/>
      <c r="U120" s="37">
        <f t="shared" si="49"/>
        <v>7.0000000000000007E-2</v>
      </c>
      <c r="V120" s="31" t="str">
        <f>IFERROR(INDEX($O$5:$O$192, MATCH(0,INDEX(COUNTIF($V$4:V119, $O$5:$O$192),0,0),0)),"")</f>
        <v/>
      </c>
      <c r="W120" s="37">
        <f t="shared" si="50"/>
        <v>7.0000000000000007E-2</v>
      </c>
      <c r="X120" s="31">
        <f t="shared" si="51"/>
        <v>0</v>
      </c>
      <c r="Y120" s="49"/>
    </row>
    <row r="121" spans="1:25" s="37" customFormat="1" x14ac:dyDescent="0.2">
      <c r="A121" s="155"/>
      <c r="B121" s="98">
        <v>117</v>
      </c>
      <c r="C121" s="99">
        <f t="shared" si="45"/>
        <v>-0.11900000000000001</v>
      </c>
      <c r="D121" s="51" t="s">
        <v>71</v>
      </c>
      <c r="E121" s="110"/>
      <c r="F121" s="154"/>
      <c r="G121" s="153"/>
      <c r="H121" s="99">
        <f t="shared" si="46"/>
        <v>-0.11900000000000001</v>
      </c>
      <c r="I121" s="51" t="str">
        <f t="shared" si="28"/>
        <v>AÑADIR</v>
      </c>
      <c r="J121" s="110"/>
      <c r="K121" s="154"/>
      <c r="L121" s="153"/>
      <c r="N121" s="37">
        <f t="shared" si="47"/>
        <v>-0.11900000000000001</v>
      </c>
      <c r="O121" s="49"/>
      <c r="P121" s="50"/>
      <c r="Q121" s="37">
        <f t="shared" si="48"/>
        <v>-0.11900000000000001</v>
      </c>
      <c r="R121" s="37" t="e">
        <f t="shared" si="29"/>
        <v>#N/A</v>
      </c>
      <c r="S121" s="50"/>
      <c r="U121" s="37">
        <f t="shared" si="49"/>
        <v>6.9000000000000006E-2</v>
      </c>
      <c r="V121" s="31" t="str">
        <f>IFERROR(INDEX($O$5:$O$192, MATCH(0,INDEX(COUNTIF($V$4:V120, $O$5:$O$192),0,0),0)),"")</f>
        <v/>
      </c>
      <c r="W121" s="37">
        <f t="shared" si="50"/>
        <v>6.9000000000000006E-2</v>
      </c>
      <c r="X121" s="31">
        <f t="shared" si="51"/>
        <v>0</v>
      </c>
      <c r="Y121" s="49"/>
    </row>
    <row r="122" spans="1:25" s="37" customFormat="1" x14ac:dyDescent="0.2">
      <c r="A122" s="155" t="s">
        <v>30</v>
      </c>
      <c r="B122" s="98">
        <v>118</v>
      </c>
      <c r="C122" s="99">
        <f t="shared" si="45"/>
        <v>-0.12</v>
      </c>
      <c r="D122" s="51" t="s">
        <v>81</v>
      </c>
      <c r="E122" s="110"/>
      <c r="F122" s="154">
        <f>SUM(E122:E132)</f>
        <v>0</v>
      </c>
      <c r="G122" s="153" t="e">
        <f>F122*100%/E193</f>
        <v>#DIV/0!</v>
      </c>
      <c r="H122" s="99">
        <f t="shared" si="46"/>
        <v>-0.12</v>
      </c>
      <c r="I122" s="51" t="str">
        <f t="shared" si="28"/>
        <v>Fragmentos de madera sin definir</v>
      </c>
      <c r="J122" s="110"/>
      <c r="K122" s="154">
        <f>SUM(J122:J132)</f>
        <v>0</v>
      </c>
      <c r="L122" s="153" t="e">
        <f>K122*100%/J193</f>
        <v>#DIV/0!</v>
      </c>
      <c r="N122" s="37">
        <f t="shared" si="47"/>
        <v>-0.12</v>
      </c>
      <c r="O122" s="49"/>
      <c r="P122" s="50"/>
      <c r="Q122" s="37">
        <f t="shared" si="48"/>
        <v>-0.12</v>
      </c>
      <c r="R122" s="37" t="e">
        <f t="shared" si="29"/>
        <v>#N/A</v>
      </c>
      <c r="S122" s="50"/>
      <c r="U122" s="37">
        <f t="shared" si="49"/>
        <v>6.8000000000000005E-2</v>
      </c>
      <c r="V122" s="31" t="str">
        <f>IFERROR(INDEX($O$5:$O$192, MATCH(0,INDEX(COUNTIF($V$4:V121, $O$5:$O$192),0,0),0)),"")</f>
        <v/>
      </c>
      <c r="W122" s="37">
        <f t="shared" si="50"/>
        <v>6.8000000000000005E-2</v>
      </c>
      <c r="X122" s="31">
        <f t="shared" si="51"/>
        <v>0</v>
      </c>
      <c r="Y122" s="49"/>
    </row>
    <row r="123" spans="1:25" s="37" customFormat="1" x14ac:dyDescent="0.2">
      <c r="A123" s="155"/>
      <c r="B123" s="98">
        <v>119</v>
      </c>
      <c r="C123" s="99">
        <f t="shared" si="45"/>
        <v>-0.121</v>
      </c>
      <c r="D123" s="51" t="s">
        <v>185</v>
      </c>
      <c r="E123" s="110"/>
      <c r="F123" s="154"/>
      <c r="G123" s="153"/>
      <c r="H123" s="99">
        <f t="shared" si="46"/>
        <v>-0.121</v>
      </c>
      <c r="I123" s="51" t="str">
        <f t="shared" si="28"/>
        <v>Cubiertos (madera)</v>
      </c>
      <c r="J123" s="110"/>
      <c r="K123" s="154"/>
      <c r="L123" s="153"/>
      <c r="N123" s="37">
        <f t="shared" si="47"/>
        <v>-0.121</v>
      </c>
      <c r="O123" s="49"/>
      <c r="P123" s="50"/>
      <c r="Q123" s="37">
        <f t="shared" si="48"/>
        <v>-0.121</v>
      </c>
      <c r="R123" s="37" t="e">
        <f t="shared" si="29"/>
        <v>#N/A</v>
      </c>
      <c r="S123" s="50"/>
      <c r="U123" s="37">
        <f t="shared" si="49"/>
        <v>6.7000000000000004E-2</v>
      </c>
      <c r="V123" s="31" t="str">
        <f>IFERROR(INDEX($O$5:$O$192, MATCH(0,INDEX(COUNTIF($V$4:V122, $O$5:$O$192),0,0),0)),"")</f>
        <v/>
      </c>
      <c r="W123" s="37">
        <f t="shared" si="50"/>
        <v>6.7000000000000004E-2</v>
      </c>
      <c r="X123" s="31">
        <f t="shared" si="51"/>
        <v>0</v>
      </c>
      <c r="Y123" s="49"/>
    </row>
    <row r="124" spans="1:25" s="37" customFormat="1" x14ac:dyDescent="0.2">
      <c r="A124" s="155"/>
      <c r="B124" s="98">
        <v>120</v>
      </c>
      <c r="C124" s="99">
        <f t="shared" si="45"/>
        <v>-0.122</v>
      </c>
      <c r="D124" s="51" t="s">
        <v>40</v>
      </c>
      <c r="E124" s="110"/>
      <c r="F124" s="154"/>
      <c r="G124" s="153"/>
      <c r="H124" s="99">
        <f t="shared" si="46"/>
        <v>-0.122</v>
      </c>
      <c r="I124" s="51" t="str">
        <f t="shared" si="28"/>
        <v>Palillos de dientes</v>
      </c>
      <c r="J124" s="110"/>
      <c r="K124" s="154"/>
      <c r="L124" s="153"/>
      <c r="N124" s="37">
        <f t="shared" si="47"/>
        <v>-0.122</v>
      </c>
      <c r="O124" s="49"/>
      <c r="P124" s="50"/>
      <c r="Q124" s="37">
        <f t="shared" si="48"/>
        <v>-0.122</v>
      </c>
      <c r="R124" s="37" t="e">
        <f t="shared" si="29"/>
        <v>#N/A</v>
      </c>
      <c r="S124" s="50"/>
      <c r="U124" s="37">
        <f t="shared" si="49"/>
        <v>6.6000000000000003E-2</v>
      </c>
      <c r="V124" s="31" t="str">
        <f>IFERROR(INDEX($O$5:$O$192, MATCH(0,INDEX(COUNTIF($V$4:V123, $O$5:$O$192),0,0),0)),"")</f>
        <v/>
      </c>
      <c r="W124" s="37">
        <f t="shared" si="50"/>
        <v>6.6000000000000003E-2</v>
      </c>
      <c r="X124" s="31">
        <f t="shared" si="51"/>
        <v>0</v>
      </c>
      <c r="Y124" s="49"/>
    </row>
    <row r="125" spans="1:25" s="37" customFormat="1" x14ac:dyDescent="0.2">
      <c r="A125" s="155"/>
      <c r="B125" s="98">
        <v>121</v>
      </c>
      <c r="C125" s="99">
        <f t="shared" si="45"/>
        <v>-0.123</v>
      </c>
      <c r="D125" s="51" t="s">
        <v>82</v>
      </c>
      <c r="E125" s="110"/>
      <c r="F125" s="154"/>
      <c r="G125" s="153"/>
      <c r="H125" s="99">
        <f t="shared" si="46"/>
        <v>-0.123</v>
      </c>
      <c r="I125" s="51" t="str">
        <f t="shared" si="28"/>
        <v>Paletas de helado</v>
      </c>
      <c r="J125" s="110"/>
      <c r="K125" s="154"/>
      <c r="L125" s="153"/>
      <c r="N125" s="37">
        <f t="shared" si="47"/>
        <v>-0.123</v>
      </c>
      <c r="O125" s="49"/>
      <c r="P125" s="50"/>
      <c r="Q125" s="37">
        <f t="shared" si="48"/>
        <v>-0.123</v>
      </c>
      <c r="R125" s="37" t="e">
        <f t="shared" si="29"/>
        <v>#N/A</v>
      </c>
      <c r="S125" s="50"/>
      <c r="U125" s="37">
        <f t="shared" si="49"/>
        <v>6.5000000000000002E-2</v>
      </c>
      <c r="V125" s="31" t="str">
        <f>IFERROR(INDEX($O$5:$O$192, MATCH(0,INDEX(COUNTIF($V$4:V124, $O$5:$O$192),0,0),0)),"")</f>
        <v/>
      </c>
      <c r="W125" s="37">
        <f t="shared" si="50"/>
        <v>6.5000000000000002E-2</v>
      </c>
      <c r="X125" s="31">
        <f t="shared" si="51"/>
        <v>0</v>
      </c>
      <c r="Y125" s="49"/>
    </row>
    <row r="126" spans="1:25" s="37" customFormat="1" x14ac:dyDescent="0.2">
      <c r="A126" s="155"/>
      <c r="B126" s="98">
        <v>122</v>
      </c>
      <c r="C126" s="99">
        <f t="shared" si="45"/>
        <v>-0.124</v>
      </c>
      <c r="D126" s="51" t="s">
        <v>39</v>
      </c>
      <c r="E126" s="110"/>
      <c r="F126" s="154"/>
      <c r="G126" s="153"/>
      <c r="H126" s="99">
        <f t="shared" si="46"/>
        <v>-0.124</v>
      </c>
      <c r="I126" s="51" t="str">
        <f t="shared" si="28"/>
        <v>Palos de escoba</v>
      </c>
      <c r="J126" s="110"/>
      <c r="K126" s="154"/>
      <c r="L126" s="153"/>
      <c r="N126" s="37">
        <f t="shared" si="47"/>
        <v>-0.124</v>
      </c>
      <c r="O126" s="49"/>
      <c r="P126" s="50"/>
      <c r="Q126" s="37">
        <f t="shared" si="48"/>
        <v>-0.124</v>
      </c>
      <c r="R126" s="37" t="e">
        <f t="shared" si="29"/>
        <v>#N/A</v>
      </c>
      <c r="S126" s="50"/>
      <c r="U126" s="37">
        <f t="shared" si="49"/>
        <v>6.4000000000000001E-2</v>
      </c>
      <c r="V126" s="31" t="str">
        <f>IFERROR(INDEX($O$5:$O$192, MATCH(0,INDEX(COUNTIF($V$4:V125, $O$5:$O$192),0,0),0)),"")</f>
        <v/>
      </c>
      <c r="W126" s="37">
        <f t="shared" si="50"/>
        <v>6.4000000000000001E-2</v>
      </c>
      <c r="X126" s="31">
        <f t="shared" si="51"/>
        <v>0</v>
      </c>
      <c r="Y126" s="49"/>
    </row>
    <row r="127" spans="1:25" s="37" customFormat="1" x14ac:dyDescent="0.2">
      <c r="A127" s="155"/>
      <c r="B127" s="98">
        <v>123</v>
      </c>
      <c r="C127" s="99">
        <f t="shared" si="45"/>
        <v>-0.125</v>
      </c>
      <c r="D127" s="51" t="s">
        <v>117</v>
      </c>
      <c r="E127" s="110"/>
      <c r="F127" s="154"/>
      <c r="G127" s="153"/>
      <c r="H127" s="99">
        <f t="shared" si="46"/>
        <v>-0.125</v>
      </c>
      <c r="I127" s="51" t="str">
        <f t="shared" si="28"/>
        <v>Muebles (madera)</v>
      </c>
      <c r="J127" s="110"/>
      <c r="K127" s="154"/>
      <c r="L127" s="153"/>
      <c r="N127" s="37">
        <f t="shared" si="47"/>
        <v>-0.125</v>
      </c>
      <c r="O127" s="49"/>
      <c r="P127" s="50"/>
      <c r="Q127" s="37">
        <f t="shared" si="48"/>
        <v>-0.125</v>
      </c>
      <c r="R127" s="37" t="e">
        <f t="shared" si="29"/>
        <v>#N/A</v>
      </c>
      <c r="S127" s="50"/>
      <c r="U127" s="37">
        <f t="shared" si="49"/>
        <v>6.3E-2</v>
      </c>
      <c r="V127" s="31" t="str">
        <f>IFERROR(INDEX($O$5:$O$192, MATCH(0,INDEX(COUNTIF($V$4:V126, $O$5:$O$192),0,0),0)),"")</f>
        <v/>
      </c>
      <c r="W127" s="37">
        <f t="shared" si="50"/>
        <v>6.3E-2</v>
      </c>
      <c r="X127" s="31">
        <f t="shared" si="51"/>
        <v>0</v>
      </c>
      <c r="Y127" s="49"/>
    </row>
    <row r="128" spans="1:25" s="37" customFormat="1" x14ac:dyDescent="0.2">
      <c r="A128" s="155"/>
      <c r="B128" s="98">
        <v>124</v>
      </c>
      <c r="C128" s="99">
        <f t="shared" si="45"/>
        <v>-0.126</v>
      </c>
      <c r="D128" s="51" t="s">
        <v>71</v>
      </c>
      <c r="E128" s="110"/>
      <c r="F128" s="154"/>
      <c r="G128" s="153"/>
      <c r="H128" s="99">
        <f t="shared" si="46"/>
        <v>-0.126</v>
      </c>
      <c r="I128" s="51" t="str">
        <f t="shared" si="28"/>
        <v>AÑADIR</v>
      </c>
      <c r="J128" s="110"/>
      <c r="K128" s="154"/>
      <c r="L128" s="153"/>
      <c r="N128" s="37">
        <f t="shared" si="47"/>
        <v>-0.126</v>
      </c>
      <c r="O128" s="49"/>
      <c r="P128" s="50"/>
      <c r="Q128" s="37">
        <f t="shared" si="48"/>
        <v>-0.126</v>
      </c>
      <c r="R128" s="37" t="e">
        <f t="shared" si="29"/>
        <v>#N/A</v>
      </c>
      <c r="S128" s="50"/>
      <c r="U128" s="37">
        <f t="shared" si="49"/>
        <v>6.2E-2</v>
      </c>
      <c r="V128" s="31" t="str">
        <f>IFERROR(INDEX($O$5:$O$192, MATCH(0,INDEX(COUNTIF($V$4:V127, $O$5:$O$192),0,0),0)),"")</f>
        <v/>
      </c>
      <c r="W128" s="37">
        <f t="shared" si="50"/>
        <v>6.2E-2</v>
      </c>
      <c r="X128" s="31">
        <f t="shared" si="51"/>
        <v>0</v>
      </c>
      <c r="Y128" s="49"/>
    </row>
    <row r="129" spans="1:25" s="37" customFormat="1" x14ac:dyDescent="0.2">
      <c r="A129" s="155"/>
      <c r="B129" s="98">
        <v>125</v>
      </c>
      <c r="C129" s="99">
        <f t="shared" si="45"/>
        <v>-0.127</v>
      </c>
      <c r="D129" s="51" t="s">
        <v>71</v>
      </c>
      <c r="E129" s="110"/>
      <c r="F129" s="154"/>
      <c r="G129" s="153"/>
      <c r="H129" s="99">
        <f t="shared" si="46"/>
        <v>-0.127</v>
      </c>
      <c r="I129" s="51" t="str">
        <f t="shared" si="28"/>
        <v>AÑADIR</v>
      </c>
      <c r="J129" s="110"/>
      <c r="K129" s="154"/>
      <c r="L129" s="153"/>
      <c r="N129" s="37">
        <f t="shared" si="47"/>
        <v>-0.127</v>
      </c>
      <c r="O129" s="49"/>
      <c r="P129" s="50"/>
      <c r="Q129" s="37">
        <f t="shared" si="48"/>
        <v>-0.127</v>
      </c>
      <c r="R129" s="37" t="e">
        <f t="shared" si="29"/>
        <v>#N/A</v>
      </c>
      <c r="S129" s="50"/>
      <c r="U129" s="37">
        <f t="shared" si="49"/>
        <v>6.0999999999999999E-2</v>
      </c>
      <c r="V129" s="31" t="str">
        <f>IFERROR(INDEX($O$5:$O$192, MATCH(0,INDEX(COUNTIF($V$4:V128, $O$5:$O$192),0,0),0)),"")</f>
        <v/>
      </c>
      <c r="W129" s="37">
        <f t="shared" si="50"/>
        <v>6.0999999999999999E-2</v>
      </c>
      <c r="X129" s="31">
        <f t="shared" si="51"/>
        <v>0</v>
      </c>
      <c r="Y129" s="49"/>
    </row>
    <row r="130" spans="1:25" s="37" customFormat="1" x14ac:dyDescent="0.2">
      <c r="A130" s="155"/>
      <c r="B130" s="98">
        <v>126</v>
      </c>
      <c r="C130" s="99">
        <f t="shared" si="45"/>
        <v>-0.128</v>
      </c>
      <c r="D130" s="51" t="s">
        <v>71</v>
      </c>
      <c r="E130" s="110"/>
      <c r="F130" s="154"/>
      <c r="G130" s="153"/>
      <c r="H130" s="99">
        <f t="shared" si="46"/>
        <v>-0.128</v>
      </c>
      <c r="I130" s="51" t="str">
        <f t="shared" si="28"/>
        <v>AÑADIR</v>
      </c>
      <c r="J130" s="110"/>
      <c r="K130" s="154"/>
      <c r="L130" s="153"/>
      <c r="N130" s="37">
        <f t="shared" si="47"/>
        <v>-0.128</v>
      </c>
      <c r="O130" s="49"/>
      <c r="P130" s="50"/>
      <c r="Q130" s="37">
        <f t="shared" si="48"/>
        <v>-0.128</v>
      </c>
      <c r="R130" s="37" t="e">
        <f t="shared" si="29"/>
        <v>#N/A</v>
      </c>
      <c r="S130" s="50"/>
      <c r="U130" s="37">
        <f t="shared" si="49"/>
        <v>0.06</v>
      </c>
      <c r="V130" s="31" t="str">
        <f>IFERROR(INDEX($O$5:$O$192, MATCH(0,INDEX(COUNTIF($V$4:V129, $O$5:$O$192),0,0),0)),"")</f>
        <v/>
      </c>
      <c r="W130" s="37">
        <f t="shared" si="50"/>
        <v>0.06</v>
      </c>
      <c r="X130" s="31">
        <f t="shared" si="51"/>
        <v>0</v>
      </c>
      <c r="Y130" s="49"/>
    </row>
    <row r="131" spans="1:25" s="37" customFormat="1" x14ac:dyDescent="0.2">
      <c r="A131" s="155"/>
      <c r="B131" s="98">
        <v>127</v>
      </c>
      <c r="C131" s="99">
        <f t="shared" si="45"/>
        <v>-0.129</v>
      </c>
      <c r="D131" s="51" t="s">
        <v>71</v>
      </c>
      <c r="E131" s="110"/>
      <c r="F131" s="154"/>
      <c r="G131" s="153"/>
      <c r="H131" s="99">
        <f t="shared" si="46"/>
        <v>-0.129</v>
      </c>
      <c r="I131" s="51" t="str">
        <f t="shared" si="28"/>
        <v>AÑADIR</v>
      </c>
      <c r="J131" s="110"/>
      <c r="K131" s="154"/>
      <c r="L131" s="153"/>
      <c r="N131" s="37">
        <f t="shared" si="47"/>
        <v>-0.129</v>
      </c>
      <c r="O131" s="49"/>
      <c r="P131" s="50"/>
      <c r="Q131" s="37">
        <f t="shared" si="48"/>
        <v>-0.129</v>
      </c>
      <c r="R131" s="37" t="e">
        <f t="shared" si="29"/>
        <v>#N/A</v>
      </c>
      <c r="S131" s="50"/>
      <c r="U131" s="37">
        <f t="shared" si="49"/>
        <v>5.9000000000000004E-2</v>
      </c>
      <c r="V131" s="31" t="str">
        <f>IFERROR(INDEX($O$5:$O$192, MATCH(0,INDEX(COUNTIF($V$4:V130, $O$5:$O$192),0,0),0)),"")</f>
        <v/>
      </c>
      <c r="W131" s="37">
        <f t="shared" si="50"/>
        <v>5.9000000000000004E-2</v>
      </c>
      <c r="X131" s="31">
        <f t="shared" si="51"/>
        <v>0</v>
      </c>
      <c r="Y131" s="49"/>
    </row>
    <row r="132" spans="1:25" s="37" customFormat="1" x14ac:dyDescent="0.2">
      <c r="A132" s="155"/>
      <c r="B132" s="98">
        <v>128</v>
      </c>
      <c r="C132" s="99">
        <f t="shared" si="45"/>
        <v>-0.13</v>
      </c>
      <c r="D132" s="51" t="s">
        <v>71</v>
      </c>
      <c r="E132" s="110"/>
      <c r="F132" s="154"/>
      <c r="G132" s="153"/>
      <c r="H132" s="99">
        <f t="shared" si="46"/>
        <v>-0.13</v>
      </c>
      <c r="I132" s="51" t="str">
        <f t="shared" si="28"/>
        <v>AÑADIR</v>
      </c>
      <c r="J132" s="110"/>
      <c r="K132" s="154"/>
      <c r="L132" s="153"/>
      <c r="N132" s="37">
        <f t="shared" si="47"/>
        <v>-0.13</v>
      </c>
      <c r="O132" s="49"/>
      <c r="P132" s="50"/>
      <c r="Q132" s="37">
        <f t="shared" si="48"/>
        <v>-0.13</v>
      </c>
      <c r="R132" s="37" t="e">
        <f t="shared" si="29"/>
        <v>#N/A</v>
      </c>
      <c r="S132" s="50"/>
      <c r="U132" s="37">
        <f t="shared" si="49"/>
        <v>5.8000000000000003E-2</v>
      </c>
      <c r="V132" s="31" t="str">
        <f>IFERROR(INDEX($O$5:$O$192, MATCH(0,INDEX(COUNTIF($V$4:V131, $O$5:$O$192),0,0),0)),"")</f>
        <v/>
      </c>
      <c r="W132" s="37">
        <f t="shared" si="50"/>
        <v>5.8000000000000003E-2</v>
      </c>
      <c r="X132" s="31">
        <f t="shared" si="51"/>
        <v>0</v>
      </c>
      <c r="Y132" s="49"/>
    </row>
    <row r="133" spans="1:25" s="37" customFormat="1" x14ac:dyDescent="0.2">
      <c r="A133" s="155" t="s">
        <v>202</v>
      </c>
      <c r="B133" s="98">
        <v>129</v>
      </c>
      <c r="C133" s="99">
        <f t="shared" si="45"/>
        <v>-0.13100000000000001</v>
      </c>
      <c r="D133" s="51" t="s">
        <v>49</v>
      </c>
      <c r="E133" s="110"/>
      <c r="F133" s="154">
        <f>SUM(E133:E150)</f>
        <v>0</v>
      </c>
      <c r="G133" s="153" t="e">
        <f>F133*100%/E193</f>
        <v>#DIV/0!</v>
      </c>
      <c r="H133" s="99">
        <f t="shared" si="46"/>
        <v>-0.13100000000000001</v>
      </c>
      <c r="I133" s="51" t="str">
        <f t="shared" si="28"/>
        <v>Fragmentos de metal (sin definir)</v>
      </c>
      <c r="J133" s="110"/>
      <c r="K133" s="154">
        <f>SUM(J133:J150)</f>
        <v>0</v>
      </c>
      <c r="L133" s="153" t="e">
        <f>K133*100%/J193</f>
        <v>#DIV/0!</v>
      </c>
      <c r="N133" s="37">
        <f t="shared" si="47"/>
        <v>-0.13100000000000001</v>
      </c>
      <c r="O133" s="49"/>
      <c r="P133" s="50"/>
      <c r="Q133" s="37">
        <f t="shared" si="48"/>
        <v>-0.13100000000000001</v>
      </c>
      <c r="R133" s="37" t="e">
        <f t="shared" si="29"/>
        <v>#N/A</v>
      </c>
      <c r="S133" s="50"/>
      <c r="U133" s="37">
        <f t="shared" si="49"/>
        <v>5.7000000000000002E-2</v>
      </c>
      <c r="V133" s="31" t="str">
        <f>IFERROR(INDEX($O$5:$O$192, MATCH(0,INDEX(COUNTIF($V$4:V132, $O$5:$O$192),0,0),0)),"")</f>
        <v/>
      </c>
      <c r="W133" s="37">
        <f t="shared" si="50"/>
        <v>5.7000000000000002E-2</v>
      </c>
      <c r="X133" s="31">
        <f t="shared" si="51"/>
        <v>0</v>
      </c>
      <c r="Y133" s="49"/>
    </row>
    <row r="134" spans="1:25" s="37" customFormat="1" x14ac:dyDescent="0.2">
      <c r="A134" s="155"/>
      <c r="B134" s="98">
        <v>130</v>
      </c>
      <c r="C134" s="99">
        <f t="shared" si="45"/>
        <v>-0.13200000000000001</v>
      </c>
      <c r="D134" s="51" t="s">
        <v>42</v>
      </c>
      <c r="E134" s="110"/>
      <c r="F134" s="154"/>
      <c r="G134" s="153"/>
      <c r="H134" s="99">
        <f t="shared" si="46"/>
        <v>-0.13200000000000001</v>
      </c>
      <c r="I134" s="51" t="str">
        <f t="shared" si="28"/>
        <v>Latas de aluminio (bebidas)</v>
      </c>
      <c r="J134" s="110"/>
      <c r="K134" s="154"/>
      <c r="L134" s="153"/>
      <c r="N134" s="37">
        <f t="shared" si="47"/>
        <v>-0.13200000000000001</v>
      </c>
      <c r="O134" s="49"/>
      <c r="P134" s="50"/>
      <c r="Q134" s="37">
        <f t="shared" si="48"/>
        <v>-0.13200000000000001</v>
      </c>
      <c r="R134" s="37" t="e">
        <f t="shared" si="29"/>
        <v>#N/A</v>
      </c>
      <c r="S134" s="50"/>
      <c r="U134" s="37">
        <f t="shared" si="49"/>
        <v>5.6000000000000001E-2</v>
      </c>
      <c r="V134" s="31" t="str">
        <f>IFERROR(INDEX($O$5:$O$192, MATCH(0,INDEX(COUNTIF($V$4:V133, $O$5:$O$192),0,0),0)),"")</f>
        <v/>
      </c>
      <c r="W134" s="37">
        <f t="shared" si="50"/>
        <v>5.6000000000000001E-2</v>
      </c>
      <c r="X134" s="31">
        <f t="shared" si="51"/>
        <v>0</v>
      </c>
      <c r="Y134" s="49"/>
    </row>
    <row r="135" spans="1:25" ht="12.75" customHeight="1" x14ac:dyDescent="0.2">
      <c r="A135" s="155"/>
      <c r="B135" s="98">
        <v>131</v>
      </c>
      <c r="C135" s="99">
        <f t="shared" ref="C135:C149" si="52">E135+(COUNTA($E$5:$E$192)-ROW()+2)*0.001</f>
        <v>-0.13300000000000001</v>
      </c>
      <c r="D135" s="53" t="s">
        <v>74</v>
      </c>
      <c r="E135" s="110"/>
      <c r="F135" s="154"/>
      <c r="G135" s="153"/>
      <c r="H135" s="99">
        <f t="shared" ref="H135:H149" si="53">J135+(COUNTA($J$5:$J$192)-ROW()+2)*0.001</f>
        <v>-0.13300000000000001</v>
      </c>
      <c r="I135" s="51" t="str">
        <f t="shared" ref="I135:I192" si="54">D135</f>
        <v>Latón de conserva (hojalata)</v>
      </c>
      <c r="J135" s="110"/>
      <c r="K135" s="154"/>
      <c r="L135" s="153"/>
      <c r="N135" s="37">
        <f t="shared" ref="N135:N149" si="55">S135+(COUNTA($S$5:$S$192)-ROW()+2)*0.001</f>
        <v>-0.13300000000000001</v>
      </c>
      <c r="O135" s="49"/>
      <c r="P135" s="50"/>
      <c r="Q135" s="37">
        <f t="shared" ref="Q135:Q149" si="56">S135+(COUNTA($S$5:$S$192)-ROW()+2)*0.001</f>
        <v>-0.13300000000000001</v>
      </c>
      <c r="R135" s="37" t="e">
        <f t="shared" ref="R135:R192" si="57">INDEX($D$5:$D$192,MATCH(P135,$B$5:$B$192,0))</f>
        <v>#N/A</v>
      </c>
      <c r="S135" s="50"/>
      <c r="U135" s="37">
        <f t="shared" ref="U135:U149" si="58">X135+(COUNTA($X$5:$X$192)-ROW()+2)*0.001</f>
        <v>5.5E-2</v>
      </c>
      <c r="V135" s="31" t="str">
        <f>IFERROR(INDEX($O$5:$O$192, MATCH(0,INDEX(COUNTIF($V$4:V134, $O$5:$O$192),0,0),0)),"")</f>
        <v/>
      </c>
      <c r="W135" s="37">
        <f t="shared" si="50"/>
        <v>5.5E-2</v>
      </c>
      <c r="X135" s="31">
        <f t="shared" si="51"/>
        <v>0</v>
      </c>
      <c r="Y135" s="49"/>
    </row>
    <row r="136" spans="1:25" ht="12.75" customHeight="1" x14ac:dyDescent="0.2">
      <c r="A136" s="155"/>
      <c r="B136" s="98">
        <v>132</v>
      </c>
      <c r="C136" s="99">
        <f t="shared" si="52"/>
        <v>-0.13400000000000001</v>
      </c>
      <c r="D136" s="53" t="s">
        <v>75</v>
      </c>
      <c r="E136" s="110"/>
      <c r="F136" s="154"/>
      <c r="G136" s="153"/>
      <c r="H136" s="99">
        <f t="shared" si="53"/>
        <v>-0.13400000000000001</v>
      </c>
      <c r="I136" s="51" t="str">
        <f t="shared" si="54"/>
        <v>Papel aluminio</v>
      </c>
      <c r="J136" s="110"/>
      <c r="K136" s="154"/>
      <c r="L136" s="153"/>
      <c r="N136" s="37">
        <f t="shared" si="55"/>
        <v>-0.13400000000000001</v>
      </c>
      <c r="O136" s="49"/>
      <c r="P136" s="50"/>
      <c r="Q136" s="37">
        <f t="shared" si="56"/>
        <v>-0.13400000000000001</v>
      </c>
      <c r="R136" s="37" t="e">
        <f t="shared" si="57"/>
        <v>#N/A</v>
      </c>
      <c r="S136" s="50"/>
      <c r="U136" s="37">
        <f t="shared" si="58"/>
        <v>5.3999999999999999E-2</v>
      </c>
      <c r="V136" s="31" t="str">
        <f>IFERROR(INDEX($O$5:$O$192, MATCH(0,INDEX(COUNTIF($V$4:V135, $O$5:$O$192),0,0),0)),"")</f>
        <v/>
      </c>
      <c r="W136" s="37">
        <f t="shared" si="50"/>
        <v>5.3999999999999999E-2</v>
      </c>
      <c r="X136" s="31">
        <f t="shared" si="51"/>
        <v>0</v>
      </c>
      <c r="Y136" s="49"/>
    </row>
    <row r="137" spans="1:25" s="37" customFormat="1" x14ac:dyDescent="0.2">
      <c r="A137" s="155"/>
      <c r="B137" s="98">
        <v>133</v>
      </c>
      <c r="C137" s="99">
        <f t="shared" si="52"/>
        <v>-0.13500000000000001</v>
      </c>
      <c r="D137" s="51" t="s">
        <v>33</v>
      </c>
      <c r="E137" s="110"/>
      <c r="F137" s="154"/>
      <c r="G137" s="153"/>
      <c r="H137" s="99">
        <f t="shared" si="53"/>
        <v>-0.13500000000000001</v>
      </c>
      <c r="I137" s="51" t="str">
        <f t="shared" si="54"/>
        <v>Lenguetas de lata</v>
      </c>
      <c r="J137" s="110"/>
      <c r="K137" s="154"/>
      <c r="L137" s="153"/>
      <c r="N137" s="37">
        <f t="shared" si="55"/>
        <v>-0.13500000000000001</v>
      </c>
      <c r="O137" s="49"/>
      <c r="P137" s="50"/>
      <c r="Q137" s="37">
        <f t="shared" si="56"/>
        <v>-0.13500000000000001</v>
      </c>
      <c r="R137" s="37" t="e">
        <f t="shared" si="57"/>
        <v>#N/A</v>
      </c>
      <c r="S137" s="50"/>
      <c r="U137" s="37">
        <f t="shared" si="58"/>
        <v>5.2999999999999999E-2</v>
      </c>
      <c r="V137" s="31" t="str">
        <f>IFERROR(INDEX($O$5:$O$192, MATCH(0,INDEX(COUNTIF($V$4:V136, $O$5:$O$192),0,0),0)),"")</f>
        <v/>
      </c>
      <c r="W137" s="37">
        <f t="shared" si="50"/>
        <v>5.2999999999999999E-2</v>
      </c>
      <c r="X137" s="31">
        <f t="shared" si="51"/>
        <v>0</v>
      </c>
      <c r="Y137" s="49"/>
    </row>
    <row r="138" spans="1:25" s="37" customFormat="1" x14ac:dyDescent="0.2">
      <c r="A138" s="155"/>
      <c r="B138" s="98">
        <v>134</v>
      </c>
      <c r="C138" s="99">
        <f t="shared" si="52"/>
        <v>-0.13600000000000001</v>
      </c>
      <c r="D138" s="51" t="s">
        <v>41</v>
      </c>
      <c r="E138" s="110"/>
      <c r="F138" s="154"/>
      <c r="G138" s="153"/>
      <c r="H138" s="99">
        <f t="shared" si="53"/>
        <v>-0.13600000000000001</v>
      </c>
      <c r="I138" s="51" t="str">
        <f t="shared" si="54"/>
        <v>Tapas metálicas (Chapas)</v>
      </c>
      <c r="J138" s="110"/>
      <c r="K138" s="154"/>
      <c r="L138" s="153"/>
      <c r="N138" s="37">
        <f t="shared" si="55"/>
        <v>-0.13600000000000001</v>
      </c>
      <c r="O138" s="49"/>
      <c r="P138" s="50"/>
      <c r="Q138" s="37">
        <f t="shared" si="56"/>
        <v>-0.13600000000000001</v>
      </c>
      <c r="R138" s="37" t="e">
        <f t="shared" si="57"/>
        <v>#N/A</v>
      </c>
      <c r="S138" s="50"/>
      <c r="U138" s="37">
        <f t="shared" si="58"/>
        <v>5.2000000000000005E-2</v>
      </c>
      <c r="V138" s="31" t="str">
        <f>IFERROR(INDEX($O$5:$O$192, MATCH(0,INDEX(COUNTIF($V$4:V137, $O$5:$O$192),0,0),0)),"")</f>
        <v/>
      </c>
      <c r="W138" s="37">
        <f t="shared" si="50"/>
        <v>5.2000000000000005E-2</v>
      </c>
      <c r="X138" s="31">
        <f t="shared" si="51"/>
        <v>0</v>
      </c>
      <c r="Y138" s="49"/>
    </row>
    <row r="139" spans="1:25" s="37" customFormat="1" x14ac:dyDescent="0.2">
      <c r="A139" s="155"/>
      <c r="B139" s="98">
        <v>135</v>
      </c>
      <c r="C139" s="99">
        <f t="shared" si="52"/>
        <v>-0.13700000000000001</v>
      </c>
      <c r="D139" s="51" t="s">
        <v>108</v>
      </c>
      <c r="E139" s="110"/>
      <c r="F139" s="154"/>
      <c r="G139" s="153"/>
      <c r="H139" s="99">
        <f t="shared" si="53"/>
        <v>-0.13700000000000001</v>
      </c>
      <c r="I139" s="51" t="str">
        <f t="shared" si="54"/>
        <v>Tubos de pasta y cremas (metal)</v>
      </c>
      <c r="J139" s="110"/>
      <c r="K139" s="154"/>
      <c r="L139" s="153"/>
      <c r="N139" s="37">
        <f t="shared" si="55"/>
        <v>-0.13700000000000001</v>
      </c>
      <c r="O139" s="49"/>
      <c r="P139" s="50"/>
      <c r="Q139" s="37">
        <f t="shared" si="56"/>
        <v>-0.13700000000000001</v>
      </c>
      <c r="R139" s="37" t="e">
        <f t="shared" si="57"/>
        <v>#N/A</v>
      </c>
      <c r="S139" s="50"/>
      <c r="U139" s="37">
        <f t="shared" si="58"/>
        <v>5.1000000000000004E-2</v>
      </c>
      <c r="V139" s="31" t="str">
        <f>IFERROR(INDEX($O$5:$O$192, MATCH(0,INDEX(COUNTIF($V$4:V138, $O$5:$O$192),0,0),0)),"")</f>
        <v/>
      </c>
      <c r="W139" s="37">
        <f t="shared" si="50"/>
        <v>5.1000000000000004E-2</v>
      </c>
      <c r="X139" s="31">
        <f t="shared" si="51"/>
        <v>0</v>
      </c>
      <c r="Y139" s="49"/>
    </row>
    <row r="140" spans="1:25" s="37" customFormat="1" x14ac:dyDescent="0.2">
      <c r="A140" s="155"/>
      <c r="B140" s="98">
        <v>136</v>
      </c>
      <c r="C140" s="99">
        <f t="shared" si="52"/>
        <v>-0.13800000000000001</v>
      </c>
      <c r="D140" s="51" t="s">
        <v>111</v>
      </c>
      <c r="E140" s="110"/>
      <c r="F140" s="154"/>
      <c r="G140" s="153"/>
      <c r="H140" s="99">
        <f t="shared" si="53"/>
        <v>-0.13800000000000001</v>
      </c>
      <c r="I140" s="51" t="str">
        <f t="shared" si="54"/>
        <v>Envases productos químicos y pinturas (metal)</v>
      </c>
      <c r="J140" s="110"/>
      <c r="K140" s="154"/>
      <c r="L140" s="153"/>
      <c r="N140" s="37">
        <f t="shared" si="55"/>
        <v>-0.13800000000000001</v>
      </c>
      <c r="O140" s="49"/>
      <c r="P140" s="50"/>
      <c r="Q140" s="37">
        <f t="shared" si="56"/>
        <v>-0.13800000000000001</v>
      </c>
      <c r="R140" s="37" t="e">
        <f t="shared" si="57"/>
        <v>#N/A</v>
      </c>
      <c r="S140" s="50"/>
      <c r="U140" s="37">
        <f t="shared" si="58"/>
        <v>0.05</v>
      </c>
      <c r="V140" s="31" t="str">
        <f>IFERROR(INDEX($O$5:$O$192, MATCH(0,INDEX(COUNTIF($V$4:V139, $O$5:$O$192),0,0),0)),"")</f>
        <v/>
      </c>
      <c r="W140" s="37">
        <f t="shared" si="50"/>
        <v>0.05</v>
      </c>
      <c r="X140" s="31">
        <f t="shared" si="51"/>
        <v>0</v>
      </c>
      <c r="Y140" s="49"/>
    </row>
    <row r="141" spans="1:25" s="37" customFormat="1" x14ac:dyDescent="0.2">
      <c r="A141" s="155"/>
      <c r="B141" s="98">
        <v>137</v>
      </c>
      <c r="C141" s="99">
        <f t="shared" si="52"/>
        <v>-0.13900000000000001</v>
      </c>
      <c r="D141" s="51" t="s">
        <v>112</v>
      </c>
      <c r="E141" s="110"/>
      <c r="F141" s="154"/>
      <c r="G141" s="153"/>
      <c r="H141" s="99">
        <f t="shared" si="53"/>
        <v>-0.13900000000000001</v>
      </c>
      <c r="I141" s="51" t="str">
        <f t="shared" si="54"/>
        <v>Envases de Insecticidas y plaguicidas (metal)</v>
      </c>
      <c r="J141" s="110"/>
      <c r="K141" s="154"/>
      <c r="L141" s="153"/>
      <c r="N141" s="37">
        <f t="shared" si="55"/>
        <v>-0.13900000000000001</v>
      </c>
      <c r="O141" s="49"/>
      <c r="P141" s="50"/>
      <c r="Q141" s="37">
        <f t="shared" si="56"/>
        <v>-0.13900000000000001</v>
      </c>
      <c r="R141" s="37" t="e">
        <f t="shared" si="57"/>
        <v>#N/A</v>
      </c>
      <c r="S141" s="50"/>
      <c r="U141" s="37">
        <f t="shared" si="58"/>
        <v>4.9000000000000002E-2</v>
      </c>
      <c r="V141" s="31" t="str">
        <f>IFERROR(INDEX($O$5:$O$192, MATCH(0,INDEX(COUNTIF($V$4:V140, $O$5:$O$192),0,0),0)),"")</f>
        <v/>
      </c>
      <c r="W141" s="37">
        <f t="shared" si="50"/>
        <v>4.9000000000000002E-2</v>
      </c>
      <c r="X141" s="31">
        <f t="shared" si="51"/>
        <v>0</v>
      </c>
      <c r="Y141" s="49"/>
    </row>
    <row r="142" spans="1:25" s="37" customFormat="1" x14ac:dyDescent="0.2">
      <c r="A142" s="155"/>
      <c r="B142" s="98">
        <v>138</v>
      </c>
      <c r="C142" s="99">
        <f t="shared" si="52"/>
        <v>-0.14000000000000001</v>
      </c>
      <c r="D142" s="51" t="s">
        <v>110</v>
      </c>
      <c r="E142" s="110"/>
      <c r="F142" s="154"/>
      <c r="G142" s="153"/>
      <c r="H142" s="99">
        <f t="shared" si="53"/>
        <v>-0.14000000000000001</v>
      </c>
      <c r="I142" s="51" t="str">
        <f t="shared" si="54"/>
        <v>Monedas</v>
      </c>
      <c r="J142" s="110"/>
      <c r="K142" s="154"/>
      <c r="L142" s="153"/>
      <c r="N142" s="37">
        <f t="shared" si="55"/>
        <v>-0.14000000000000001</v>
      </c>
      <c r="O142" s="49"/>
      <c r="P142" s="50"/>
      <c r="Q142" s="37">
        <f t="shared" si="56"/>
        <v>-0.14000000000000001</v>
      </c>
      <c r="R142" s="37" t="e">
        <f t="shared" si="57"/>
        <v>#N/A</v>
      </c>
      <c r="S142" s="50"/>
      <c r="U142" s="37">
        <f t="shared" si="58"/>
        <v>4.8000000000000001E-2</v>
      </c>
      <c r="V142" s="31" t="str">
        <f>IFERROR(INDEX($O$5:$O$192, MATCH(0,INDEX(COUNTIF($V$4:V141, $O$5:$O$192),0,0),0)),"")</f>
        <v/>
      </c>
      <c r="W142" s="37">
        <f t="shared" si="50"/>
        <v>4.8000000000000001E-2</v>
      </c>
      <c r="X142" s="31">
        <f t="shared" si="51"/>
        <v>0</v>
      </c>
      <c r="Y142" s="49"/>
    </row>
    <row r="143" spans="1:25" s="37" customFormat="1" x14ac:dyDescent="0.2">
      <c r="A143" s="155"/>
      <c r="B143" s="98">
        <v>139</v>
      </c>
      <c r="C143" s="99">
        <f t="shared" si="52"/>
        <v>-0.14100000000000001</v>
      </c>
      <c r="D143" s="51" t="s">
        <v>186</v>
      </c>
      <c r="E143" s="110"/>
      <c r="F143" s="154"/>
      <c r="G143" s="153"/>
      <c r="H143" s="99">
        <f t="shared" si="53"/>
        <v>-0.14100000000000001</v>
      </c>
      <c r="I143" s="51" t="str">
        <f t="shared" si="54"/>
        <v>Cucharas y cubiertos (metal)</v>
      </c>
      <c r="J143" s="110"/>
      <c r="K143" s="154"/>
      <c r="L143" s="153"/>
      <c r="N143" s="37">
        <f t="shared" si="55"/>
        <v>-0.14100000000000001</v>
      </c>
      <c r="O143" s="49"/>
      <c r="P143" s="50"/>
      <c r="Q143" s="37">
        <f t="shared" si="56"/>
        <v>-0.14100000000000001</v>
      </c>
      <c r="R143" s="37" t="e">
        <f t="shared" si="57"/>
        <v>#N/A</v>
      </c>
      <c r="S143" s="50"/>
      <c r="U143" s="37">
        <f t="shared" si="58"/>
        <v>4.7E-2</v>
      </c>
      <c r="V143" s="31" t="str">
        <f>IFERROR(INDEX($O$5:$O$192, MATCH(0,INDEX(COUNTIF($V$4:V142, $O$5:$O$192),0,0),0)),"")</f>
        <v/>
      </c>
      <c r="W143" s="37">
        <f t="shared" si="50"/>
        <v>4.7E-2</v>
      </c>
      <c r="X143" s="31">
        <f t="shared" si="51"/>
        <v>0</v>
      </c>
      <c r="Y143" s="49"/>
    </row>
    <row r="144" spans="1:25" s="37" customFormat="1" x14ac:dyDescent="0.2">
      <c r="A144" s="155"/>
      <c r="B144" s="98">
        <v>140</v>
      </c>
      <c r="C144" s="99">
        <f t="shared" si="52"/>
        <v>-0.14200000000000002</v>
      </c>
      <c r="D144" s="51" t="s">
        <v>109</v>
      </c>
      <c r="E144" s="110"/>
      <c r="F144" s="154"/>
      <c r="G144" s="153"/>
      <c r="H144" s="99">
        <f t="shared" si="53"/>
        <v>-0.14200000000000002</v>
      </c>
      <c r="I144" s="51" t="str">
        <f t="shared" si="54"/>
        <v>Muebles (metal)</v>
      </c>
      <c r="J144" s="110"/>
      <c r="K144" s="154"/>
      <c r="L144" s="153"/>
      <c r="N144" s="37">
        <f t="shared" si="55"/>
        <v>-0.14200000000000002</v>
      </c>
      <c r="O144" s="49"/>
      <c r="P144" s="50"/>
      <c r="Q144" s="37">
        <f t="shared" si="56"/>
        <v>-0.14200000000000002</v>
      </c>
      <c r="R144" s="37" t="e">
        <f t="shared" si="57"/>
        <v>#N/A</v>
      </c>
      <c r="S144" s="50"/>
      <c r="U144" s="37">
        <f t="shared" si="58"/>
        <v>4.5999999999999999E-2</v>
      </c>
      <c r="V144" s="31" t="str">
        <f>IFERROR(INDEX($O$5:$O$192, MATCH(0,INDEX(COUNTIF($V$4:V143, $O$5:$O$192),0,0),0)),"")</f>
        <v/>
      </c>
      <c r="W144" s="37">
        <f t="shared" si="50"/>
        <v>4.5999999999999999E-2</v>
      </c>
      <c r="X144" s="31">
        <f t="shared" si="51"/>
        <v>0</v>
      </c>
      <c r="Y144" s="49"/>
    </row>
    <row r="145" spans="1:25" s="37" customFormat="1" x14ac:dyDescent="0.2">
      <c r="A145" s="155"/>
      <c r="B145" s="98">
        <v>141</v>
      </c>
      <c r="C145" s="99">
        <f t="shared" si="52"/>
        <v>-0.14300000000000002</v>
      </c>
      <c r="D145" s="51" t="s">
        <v>187</v>
      </c>
      <c r="E145" s="110"/>
      <c r="F145" s="154"/>
      <c r="G145" s="153"/>
      <c r="H145" s="99">
        <f t="shared" si="53"/>
        <v>-0.14300000000000002</v>
      </c>
      <c r="I145" s="51" t="str">
        <f t="shared" si="54"/>
        <v>Baterias</v>
      </c>
      <c r="J145" s="110"/>
      <c r="K145" s="154"/>
      <c r="L145" s="153"/>
      <c r="N145" s="37">
        <f t="shared" si="55"/>
        <v>-0.14300000000000002</v>
      </c>
      <c r="O145" s="49"/>
      <c r="P145" s="50"/>
      <c r="Q145" s="37">
        <f t="shared" si="56"/>
        <v>-0.14300000000000002</v>
      </c>
      <c r="R145" s="37" t="e">
        <f t="shared" si="57"/>
        <v>#N/A</v>
      </c>
      <c r="S145" s="50"/>
      <c r="U145" s="37">
        <f t="shared" si="58"/>
        <v>4.4999999999999998E-2</v>
      </c>
      <c r="V145" s="31" t="str">
        <f>IFERROR(INDEX($O$5:$O$192, MATCH(0,INDEX(COUNTIF($V$4:V144, $O$5:$O$192),0,0),0)),"")</f>
        <v/>
      </c>
      <c r="W145" s="37">
        <f t="shared" si="50"/>
        <v>4.4999999999999998E-2</v>
      </c>
      <c r="X145" s="31">
        <f t="shared" si="51"/>
        <v>0</v>
      </c>
      <c r="Y145" s="49"/>
    </row>
    <row r="146" spans="1:25" s="37" customFormat="1" x14ac:dyDescent="0.2">
      <c r="A146" s="155"/>
      <c r="B146" s="98">
        <v>142</v>
      </c>
      <c r="C146" s="99">
        <f t="shared" si="52"/>
        <v>-0.14400000000000002</v>
      </c>
      <c r="D146" s="51" t="s">
        <v>71</v>
      </c>
      <c r="E146" s="110"/>
      <c r="F146" s="154"/>
      <c r="G146" s="153"/>
      <c r="H146" s="99">
        <f t="shared" si="53"/>
        <v>-0.14400000000000002</v>
      </c>
      <c r="I146" s="51" t="str">
        <f t="shared" si="54"/>
        <v>AÑADIR</v>
      </c>
      <c r="J146" s="110"/>
      <c r="K146" s="154"/>
      <c r="L146" s="153"/>
      <c r="N146" s="37">
        <f t="shared" si="55"/>
        <v>-0.14400000000000002</v>
      </c>
      <c r="O146" s="49"/>
      <c r="P146" s="50"/>
      <c r="Q146" s="37">
        <f t="shared" si="56"/>
        <v>-0.14400000000000002</v>
      </c>
      <c r="R146" s="37" t="e">
        <f t="shared" si="57"/>
        <v>#N/A</v>
      </c>
      <c r="S146" s="50"/>
      <c r="U146" s="37">
        <f t="shared" si="58"/>
        <v>4.3999999999999997E-2</v>
      </c>
      <c r="V146" s="31" t="str">
        <f>IFERROR(INDEX($O$5:$O$192, MATCH(0,INDEX(COUNTIF($V$4:V145, $O$5:$O$192),0,0),0)),"")</f>
        <v/>
      </c>
      <c r="W146" s="37">
        <f t="shared" si="50"/>
        <v>4.3999999999999997E-2</v>
      </c>
      <c r="X146" s="31">
        <f t="shared" si="51"/>
        <v>0</v>
      </c>
      <c r="Y146" s="49"/>
    </row>
    <row r="147" spans="1:25" s="37" customFormat="1" x14ac:dyDescent="0.2">
      <c r="A147" s="155"/>
      <c r="B147" s="98">
        <v>143</v>
      </c>
      <c r="C147" s="99">
        <f t="shared" si="52"/>
        <v>-0.14499999999999999</v>
      </c>
      <c r="D147" s="51" t="s">
        <v>71</v>
      </c>
      <c r="E147" s="110"/>
      <c r="F147" s="154"/>
      <c r="G147" s="153"/>
      <c r="H147" s="99">
        <f t="shared" si="53"/>
        <v>-0.14499999999999999</v>
      </c>
      <c r="I147" s="51" t="str">
        <f t="shared" si="54"/>
        <v>AÑADIR</v>
      </c>
      <c r="J147" s="110"/>
      <c r="K147" s="154"/>
      <c r="L147" s="153"/>
      <c r="N147" s="37">
        <f t="shared" si="55"/>
        <v>-0.14499999999999999</v>
      </c>
      <c r="O147" s="49"/>
      <c r="P147" s="50"/>
      <c r="Q147" s="37">
        <f t="shared" si="56"/>
        <v>-0.14499999999999999</v>
      </c>
      <c r="R147" s="37" t="e">
        <f t="shared" si="57"/>
        <v>#N/A</v>
      </c>
      <c r="S147" s="50"/>
      <c r="U147" s="37">
        <f t="shared" si="58"/>
        <v>4.3000000000000003E-2</v>
      </c>
      <c r="V147" s="31" t="str">
        <f>IFERROR(INDEX($O$5:$O$192, MATCH(0,INDEX(COUNTIF($V$4:V146, $O$5:$O$192),0,0),0)),"")</f>
        <v/>
      </c>
      <c r="W147" s="37">
        <f t="shared" si="50"/>
        <v>4.3000000000000003E-2</v>
      </c>
      <c r="X147" s="31">
        <f t="shared" si="51"/>
        <v>0</v>
      </c>
      <c r="Y147" s="49"/>
    </row>
    <row r="148" spans="1:25" s="37" customFormat="1" x14ac:dyDescent="0.2">
      <c r="A148" s="155"/>
      <c r="B148" s="98">
        <v>144</v>
      </c>
      <c r="C148" s="99">
        <f t="shared" si="52"/>
        <v>-0.14599999999999999</v>
      </c>
      <c r="D148" s="51" t="s">
        <v>71</v>
      </c>
      <c r="E148" s="110"/>
      <c r="F148" s="154"/>
      <c r="G148" s="153"/>
      <c r="H148" s="99">
        <f t="shared" si="53"/>
        <v>-0.14599999999999999</v>
      </c>
      <c r="I148" s="51" t="str">
        <f t="shared" si="54"/>
        <v>AÑADIR</v>
      </c>
      <c r="J148" s="110"/>
      <c r="K148" s="154"/>
      <c r="L148" s="153"/>
      <c r="N148" s="37">
        <f t="shared" si="55"/>
        <v>-0.14599999999999999</v>
      </c>
      <c r="O148" s="49"/>
      <c r="P148" s="50"/>
      <c r="Q148" s="37">
        <f t="shared" si="56"/>
        <v>-0.14599999999999999</v>
      </c>
      <c r="R148" s="37" t="e">
        <f t="shared" si="57"/>
        <v>#N/A</v>
      </c>
      <c r="S148" s="50"/>
      <c r="U148" s="37">
        <f t="shared" si="58"/>
        <v>4.2000000000000003E-2</v>
      </c>
      <c r="V148" s="31" t="str">
        <f>IFERROR(INDEX($O$5:$O$192, MATCH(0,INDEX(COUNTIF($V$4:V147, $O$5:$O$192),0,0),0)),"")</f>
        <v/>
      </c>
      <c r="W148" s="37">
        <f t="shared" si="50"/>
        <v>4.2000000000000003E-2</v>
      </c>
      <c r="X148" s="31">
        <f t="shared" si="51"/>
        <v>0</v>
      </c>
      <c r="Y148" s="49"/>
    </row>
    <row r="149" spans="1:25" s="37" customFormat="1" x14ac:dyDescent="0.2">
      <c r="A149" s="155"/>
      <c r="B149" s="98">
        <v>145</v>
      </c>
      <c r="C149" s="99">
        <f t="shared" si="52"/>
        <v>-0.14699999999999999</v>
      </c>
      <c r="D149" s="51" t="s">
        <v>71</v>
      </c>
      <c r="E149" s="110"/>
      <c r="F149" s="154"/>
      <c r="G149" s="153"/>
      <c r="H149" s="99">
        <f t="shared" si="53"/>
        <v>-0.14699999999999999</v>
      </c>
      <c r="I149" s="51" t="str">
        <f t="shared" si="54"/>
        <v>AÑADIR</v>
      </c>
      <c r="J149" s="110"/>
      <c r="K149" s="154"/>
      <c r="L149" s="153"/>
      <c r="N149" s="37">
        <f t="shared" si="55"/>
        <v>-0.14699999999999999</v>
      </c>
      <c r="O149" s="49"/>
      <c r="P149" s="50"/>
      <c r="Q149" s="37">
        <f t="shared" si="56"/>
        <v>-0.14699999999999999</v>
      </c>
      <c r="R149" s="37" t="e">
        <f t="shared" si="57"/>
        <v>#N/A</v>
      </c>
      <c r="S149" s="50"/>
      <c r="U149" s="37">
        <f t="shared" si="58"/>
        <v>4.1000000000000002E-2</v>
      </c>
      <c r="V149" s="31" t="str">
        <f>IFERROR(INDEX($O$5:$O$192, MATCH(0,INDEX(COUNTIF($V$4:V148, $O$5:$O$192),0,0),0)),"")</f>
        <v/>
      </c>
      <c r="W149" s="37">
        <f t="shared" si="50"/>
        <v>4.1000000000000002E-2</v>
      </c>
      <c r="X149" s="31">
        <f t="shared" si="51"/>
        <v>0</v>
      </c>
      <c r="Y149" s="49"/>
    </row>
    <row r="150" spans="1:25" s="37" customFormat="1" x14ac:dyDescent="0.2">
      <c r="A150" s="155"/>
      <c r="B150" s="98">
        <v>146</v>
      </c>
      <c r="C150" s="99">
        <f t="shared" ref="C150:C183" si="59">E150+(COUNTA($E$5:$E$192)-ROW()+2)*0.001</f>
        <v>-0.14799999999999999</v>
      </c>
      <c r="D150" s="51" t="s">
        <v>71</v>
      </c>
      <c r="E150" s="110"/>
      <c r="F150" s="154"/>
      <c r="G150" s="153"/>
      <c r="H150" s="99">
        <f t="shared" ref="H150:H183" si="60">J150+(COUNTA($J$5:$J$192)-ROW()+2)*0.001</f>
        <v>-0.14799999999999999</v>
      </c>
      <c r="I150" s="51" t="str">
        <f t="shared" si="54"/>
        <v>AÑADIR</v>
      </c>
      <c r="J150" s="110"/>
      <c r="K150" s="154"/>
      <c r="L150" s="153"/>
      <c r="N150" s="37">
        <f t="shared" ref="N150:N183" si="61">S150+(COUNTA($S$5:$S$192)-ROW()+2)*0.001</f>
        <v>-0.14799999999999999</v>
      </c>
      <c r="O150" s="49"/>
      <c r="P150" s="50"/>
      <c r="Q150" s="37">
        <f t="shared" ref="Q150:Q183" si="62">S150+(COUNTA($S$5:$S$192)-ROW()+2)*0.001</f>
        <v>-0.14799999999999999</v>
      </c>
      <c r="R150" s="37" t="e">
        <f t="shared" si="57"/>
        <v>#N/A</v>
      </c>
      <c r="S150" s="50"/>
      <c r="U150" s="37">
        <f t="shared" ref="U150:U183" si="63">X150+(COUNTA($X$5:$X$192)-ROW()+2)*0.001</f>
        <v>0.04</v>
      </c>
      <c r="V150" s="31" t="str">
        <f>IFERROR(INDEX($O$5:$O$192, MATCH(0,INDEX(COUNTIF($V$4:V149, $O$5:$O$192),0,0),0)),"")</f>
        <v/>
      </c>
      <c r="W150" s="37">
        <f t="shared" si="50"/>
        <v>0.04</v>
      </c>
      <c r="X150" s="31">
        <f t="shared" si="51"/>
        <v>0</v>
      </c>
      <c r="Y150" s="49"/>
    </row>
    <row r="151" spans="1:25" ht="12.75" customHeight="1" x14ac:dyDescent="0.2">
      <c r="A151" s="156" t="s">
        <v>189</v>
      </c>
      <c r="B151" s="98">
        <v>147</v>
      </c>
      <c r="C151" s="99">
        <f t="shared" si="59"/>
        <v>-0.14899999999999999</v>
      </c>
      <c r="D151" s="52" t="s">
        <v>48</v>
      </c>
      <c r="E151" s="110"/>
      <c r="F151" s="154">
        <f>SUM(E151:E161)</f>
        <v>0</v>
      </c>
      <c r="G151" s="153" t="e">
        <f>F151*100%/E193</f>
        <v>#DIV/0!</v>
      </c>
      <c r="H151" s="99">
        <f t="shared" si="60"/>
        <v>-0.14899999999999999</v>
      </c>
      <c r="I151" s="51" t="str">
        <f t="shared" si="54"/>
        <v>Fragmentos de vidrio (sin definir)</v>
      </c>
      <c r="J151" s="110"/>
      <c r="K151" s="154">
        <f>SUM(J151:J161)</f>
        <v>0</v>
      </c>
      <c r="L151" s="153" t="e">
        <f>K151*100%/J193</f>
        <v>#DIV/0!</v>
      </c>
      <c r="N151" s="37">
        <f t="shared" si="61"/>
        <v>-0.14899999999999999</v>
      </c>
      <c r="O151" s="49"/>
      <c r="P151" s="50"/>
      <c r="Q151" s="37">
        <f t="shared" si="62"/>
        <v>-0.14899999999999999</v>
      </c>
      <c r="R151" s="37" t="e">
        <f t="shared" si="57"/>
        <v>#N/A</v>
      </c>
      <c r="S151" s="50"/>
      <c r="U151" s="37">
        <f t="shared" si="63"/>
        <v>3.9E-2</v>
      </c>
      <c r="V151" s="31" t="str">
        <f>IFERROR(INDEX($O$5:$O$192, MATCH(0,INDEX(COUNTIF($V$4:V150, $O$5:$O$192),0,0),0)),"")</f>
        <v/>
      </c>
      <c r="W151" s="37">
        <f t="shared" si="50"/>
        <v>3.9E-2</v>
      </c>
      <c r="X151" s="31">
        <f t="shared" si="51"/>
        <v>0</v>
      </c>
      <c r="Y151" s="49"/>
    </row>
    <row r="152" spans="1:25" ht="12.75" customHeight="1" x14ac:dyDescent="0.2">
      <c r="A152" s="156"/>
      <c r="B152" s="98">
        <v>148</v>
      </c>
      <c r="C152" s="99">
        <f t="shared" si="59"/>
        <v>-0.15</v>
      </c>
      <c r="D152" s="52" t="s">
        <v>72</v>
      </c>
      <c r="E152" s="110"/>
      <c r="F152" s="154"/>
      <c r="G152" s="153"/>
      <c r="H152" s="99">
        <f t="shared" si="60"/>
        <v>-0.15</v>
      </c>
      <c r="I152" s="51" t="str">
        <f t="shared" si="54"/>
        <v>Botellas de vidrio en fragmentos</v>
      </c>
      <c r="J152" s="110"/>
      <c r="K152" s="154"/>
      <c r="L152" s="153"/>
      <c r="N152" s="37">
        <f t="shared" si="61"/>
        <v>-0.15</v>
      </c>
      <c r="O152" s="49"/>
      <c r="P152" s="50"/>
      <c r="Q152" s="37">
        <f t="shared" si="62"/>
        <v>-0.15</v>
      </c>
      <c r="R152" s="37" t="e">
        <f t="shared" si="57"/>
        <v>#N/A</v>
      </c>
      <c r="S152" s="50"/>
      <c r="U152" s="37">
        <f t="shared" si="63"/>
        <v>3.7999999999999999E-2</v>
      </c>
      <c r="V152" s="31" t="str">
        <f>IFERROR(INDEX($O$5:$O$192, MATCH(0,INDEX(COUNTIF($V$4:V151, $O$5:$O$192),0,0),0)),"")</f>
        <v/>
      </c>
      <c r="W152" s="37">
        <f t="shared" si="50"/>
        <v>3.7999999999999999E-2</v>
      </c>
      <c r="X152" s="31">
        <f t="shared" si="51"/>
        <v>0</v>
      </c>
      <c r="Y152" s="49"/>
    </row>
    <row r="153" spans="1:25" ht="12.75" customHeight="1" x14ac:dyDescent="0.2">
      <c r="A153" s="156"/>
      <c r="B153" s="98">
        <v>149</v>
      </c>
      <c r="C153" s="99">
        <f t="shared" si="59"/>
        <v>-0.151</v>
      </c>
      <c r="D153" s="52" t="s">
        <v>73</v>
      </c>
      <c r="E153" s="110"/>
      <c r="F153" s="154"/>
      <c r="G153" s="153"/>
      <c r="H153" s="99">
        <f t="shared" si="60"/>
        <v>-0.151</v>
      </c>
      <c r="I153" s="51" t="str">
        <f t="shared" si="54"/>
        <v>Botellas de vidrio enteras</v>
      </c>
      <c r="J153" s="110"/>
      <c r="K153" s="154"/>
      <c r="L153" s="153"/>
      <c r="N153" s="37">
        <f t="shared" si="61"/>
        <v>-0.151</v>
      </c>
      <c r="O153" s="49"/>
      <c r="P153" s="50"/>
      <c r="Q153" s="37">
        <f t="shared" si="62"/>
        <v>-0.151</v>
      </c>
      <c r="R153" s="37" t="e">
        <f t="shared" si="57"/>
        <v>#N/A</v>
      </c>
      <c r="S153" s="50"/>
      <c r="U153" s="37">
        <f t="shared" si="63"/>
        <v>3.6999999999999998E-2</v>
      </c>
      <c r="V153" s="31" t="str">
        <f>IFERROR(INDEX($O$5:$O$192, MATCH(0,INDEX(COUNTIF($V$4:V152, $O$5:$O$192),0,0),0)),"")</f>
        <v/>
      </c>
      <c r="W153" s="37">
        <f t="shared" si="50"/>
        <v>3.6999999999999998E-2</v>
      </c>
      <c r="X153" s="31">
        <f t="shared" si="51"/>
        <v>0</v>
      </c>
      <c r="Y153" s="49"/>
    </row>
    <row r="154" spans="1:25" s="37" customFormat="1" ht="12.75" customHeight="1" x14ac:dyDescent="0.2">
      <c r="A154" s="156"/>
      <c r="B154" s="98">
        <v>150</v>
      </c>
      <c r="C154" s="99">
        <f t="shared" si="59"/>
        <v>-0.152</v>
      </c>
      <c r="D154" s="51" t="s">
        <v>190</v>
      </c>
      <c r="E154" s="110"/>
      <c r="F154" s="154"/>
      <c r="G154" s="153"/>
      <c r="H154" s="99">
        <f t="shared" si="60"/>
        <v>-0.152</v>
      </c>
      <c r="I154" s="51" t="str">
        <f t="shared" si="54"/>
        <v>Frascos farmacéuticos, medicina y unguentos (vidrio)</v>
      </c>
      <c r="J154" s="110"/>
      <c r="K154" s="154"/>
      <c r="L154" s="153"/>
      <c r="N154" s="37">
        <f t="shared" si="61"/>
        <v>-0.152</v>
      </c>
      <c r="O154" s="49"/>
      <c r="P154" s="50"/>
      <c r="Q154" s="37">
        <f t="shared" si="62"/>
        <v>-0.152</v>
      </c>
      <c r="R154" s="37" t="e">
        <f t="shared" si="57"/>
        <v>#N/A</v>
      </c>
      <c r="S154" s="50"/>
      <c r="U154" s="37">
        <f t="shared" si="63"/>
        <v>3.6000000000000004E-2</v>
      </c>
      <c r="V154" s="31" t="str">
        <f>IFERROR(INDEX($O$5:$O$192, MATCH(0,INDEX(COUNTIF($V$4:V153, $O$5:$O$192),0,0),0)),"")</f>
        <v/>
      </c>
      <c r="W154" s="37">
        <f t="shared" si="50"/>
        <v>3.6000000000000004E-2</v>
      </c>
      <c r="X154" s="31">
        <f t="shared" si="51"/>
        <v>0</v>
      </c>
      <c r="Y154" s="49"/>
    </row>
    <row r="155" spans="1:25" s="37" customFormat="1" ht="12.75" customHeight="1" x14ac:dyDescent="0.2">
      <c r="A155" s="156"/>
      <c r="B155" s="98">
        <v>151</v>
      </c>
      <c r="C155" s="99">
        <f t="shared" si="59"/>
        <v>-0.153</v>
      </c>
      <c r="D155" s="52" t="s">
        <v>191</v>
      </c>
      <c r="E155" s="110"/>
      <c r="F155" s="154"/>
      <c r="G155" s="153"/>
      <c r="H155" s="99">
        <f t="shared" si="60"/>
        <v>-0.153</v>
      </c>
      <c r="I155" s="51" t="str">
        <f t="shared" si="54"/>
        <v>Frascos de productos químicos y agropecuarios (vidrio)</v>
      </c>
      <c r="J155" s="110"/>
      <c r="K155" s="154"/>
      <c r="L155" s="153"/>
      <c r="N155" s="37">
        <f t="shared" si="61"/>
        <v>-0.153</v>
      </c>
      <c r="O155" s="49"/>
      <c r="P155" s="50"/>
      <c r="Q155" s="37">
        <f t="shared" si="62"/>
        <v>-0.153</v>
      </c>
      <c r="R155" s="37" t="e">
        <f t="shared" si="57"/>
        <v>#N/A</v>
      </c>
      <c r="S155" s="50"/>
      <c r="U155" s="37">
        <f t="shared" si="63"/>
        <v>3.5000000000000003E-2</v>
      </c>
      <c r="V155" s="31" t="str">
        <f>IFERROR(INDEX($O$5:$O$192, MATCH(0,INDEX(COUNTIF($V$4:V154, $O$5:$O$192),0,0),0)),"")</f>
        <v/>
      </c>
      <c r="W155" s="37">
        <f t="shared" si="50"/>
        <v>3.5000000000000003E-2</v>
      </c>
      <c r="X155" s="31">
        <f t="shared" si="51"/>
        <v>0</v>
      </c>
      <c r="Y155" s="49"/>
    </row>
    <row r="156" spans="1:25" ht="12.75" customHeight="1" x14ac:dyDescent="0.2">
      <c r="A156" s="156"/>
      <c r="B156" s="98">
        <v>152</v>
      </c>
      <c r="C156" s="99">
        <f t="shared" si="59"/>
        <v>-0.154</v>
      </c>
      <c r="D156" s="52" t="s">
        <v>192</v>
      </c>
      <c r="E156" s="110"/>
      <c r="F156" s="154"/>
      <c r="G156" s="153"/>
      <c r="H156" s="99">
        <f t="shared" si="60"/>
        <v>-0.154</v>
      </c>
      <c r="I156" s="51" t="str">
        <f t="shared" si="54"/>
        <v>Bombillos y luminarias</v>
      </c>
      <c r="J156" s="110"/>
      <c r="K156" s="154"/>
      <c r="L156" s="153"/>
      <c r="N156" s="37">
        <f t="shared" si="61"/>
        <v>-0.154</v>
      </c>
      <c r="O156" s="49"/>
      <c r="P156" s="50"/>
      <c r="Q156" s="37">
        <f t="shared" si="62"/>
        <v>-0.154</v>
      </c>
      <c r="R156" s="37" t="e">
        <f t="shared" si="57"/>
        <v>#N/A</v>
      </c>
      <c r="S156" s="50"/>
      <c r="U156" s="37">
        <f t="shared" si="63"/>
        <v>3.4000000000000002E-2</v>
      </c>
      <c r="V156" s="31" t="str">
        <f>IFERROR(INDEX($O$5:$O$192, MATCH(0,INDEX(COUNTIF($V$4:V155, $O$5:$O$192),0,0),0)),"")</f>
        <v/>
      </c>
      <c r="W156" s="37">
        <f t="shared" si="50"/>
        <v>3.4000000000000002E-2</v>
      </c>
      <c r="X156" s="31">
        <f t="shared" si="51"/>
        <v>0</v>
      </c>
      <c r="Y156" s="49"/>
    </row>
    <row r="157" spans="1:25" ht="12.75" customHeight="1" x14ac:dyDescent="0.2">
      <c r="A157" s="156"/>
      <c r="B157" s="98">
        <v>153</v>
      </c>
      <c r="C157" s="99">
        <f t="shared" si="59"/>
        <v>-0.155</v>
      </c>
      <c r="D157" s="51" t="s">
        <v>71</v>
      </c>
      <c r="E157" s="110"/>
      <c r="F157" s="154"/>
      <c r="G157" s="153"/>
      <c r="H157" s="99">
        <f t="shared" si="60"/>
        <v>-0.155</v>
      </c>
      <c r="I157" s="51" t="str">
        <f t="shared" si="54"/>
        <v>AÑADIR</v>
      </c>
      <c r="J157" s="110"/>
      <c r="K157" s="154"/>
      <c r="L157" s="153"/>
      <c r="N157" s="37">
        <f t="shared" si="61"/>
        <v>-0.155</v>
      </c>
      <c r="O157" s="49"/>
      <c r="P157" s="50"/>
      <c r="Q157" s="37">
        <f t="shared" si="62"/>
        <v>-0.155</v>
      </c>
      <c r="R157" s="37" t="e">
        <f t="shared" si="57"/>
        <v>#N/A</v>
      </c>
      <c r="S157" s="50"/>
      <c r="U157" s="37">
        <f t="shared" si="63"/>
        <v>3.3000000000000002E-2</v>
      </c>
      <c r="V157" s="31" t="str">
        <f>IFERROR(INDEX($O$5:$O$192, MATCH(0,INDEX(COUNTIF($V$4:V156, $O$5:$O$192),0,0),0)),"")</f>
        <v/>
      </c>
      <c r="W157" s="37">
        <f t="shared" si="50"/>
        <v>3.3000000000000002E-2</v>
      </c>
      <c r="X157" s="31">
        <f t="shared" si="51"/>
        <v>0</v>
      </c>
      <c r="Y157" s="49"/>
    </row>
    <row r="158" spans="1:25" s="37" customFormat="1" ht="12.75" customHeight="1" x14ac:dyDescent="0.2">
      <c r="A158" s="156"/>
      <c r="B158" s="98">
        <v>154</v>
      </c>
      <c r="C158" s="99">
        <f t="shared" si="59"/>
        <v>-0.156</v>
      </c>
      <c r="D158" s="51" t="s">
        <v>71</v>
      </c>
      <c r="E158" s="110"/>
      <c r="F158" s="154"/>
      <c r="G158" s="153"/>
      <c r="H158" s="99">
        <f t="shared" si="60"/>
        <v>-0.156</v>
      </c>
      <c r="I158" s="51" t="str">
        <f t="shared" si="54"/>
        <v>AÑADIR</v>
      </c>
      <c r="J158" s="110"/>
      <c r="K158" s="154"/>
      <c r="L158" s="153"/>
      <c r="N158" s="37">
        <f t="shared" si="61"/>
        <v>-0.156</v>
      </c>
      <c r="O158" s="49"/>
      <c r="P158" s="50"/>
      <c r="Q158" s="37">
        <f t="shared" si="62"/>
        <v>-0.156</v>
      </c>
      <c r="R158" s="37" t="e">
        <f t="shared" si="57"/>
        <v>#N/A</v>
      </c>
      <c r="S158" s="50"/>
      <c r="U158" s="37">
        <f t="shared" si="63"/>
        <v>3.2000000000000001E-2</v>
      </c>
      <c r="V158" s="31" t="str">
        <f>IFERROR(INDEX($O$5:$O$192, MATCH(0,INDEX(COUNTIF($V$4:V157, $O$5:$O$192),0,0),0)),"")</f>
        <v/>
      </c>
      <c r="W158" s="37">
        <f t="shared" si="50"/>
        <v>3.2000000000000001E-2</v>
      </c>
      <c r="X158" s="31">
        <f t="shared" si="51"/>
        <v>0</v>
      </c>
      <c r="Y158" s="49"/>
    </row>
    <row r="159" spans="1:25" x14ac:dyDescent="0.2">
      <c r="A159" s="156"/>
      <c r="B159" s="98">
        <v>155</v>
      </c>
      <c r="C159" s="99">
        <f t="shared" si="59"/>
        <v>-0.157</v>
      </c>
      <c r="D159" s="51" t="s">
        <v>71</v>
      </c>
      <c r="E159" s="110"/>
      <c r="F159" s="154"/>
      <c r="G159" s="153"/>
      <c r="H159" s="99">
        <f t="shared" si="60"/>
        <v>-0.157</v>
      </c>
      <c r="I159" s="51" t="str">
        <f t="shared" si="54"/>
        <v>AÑADIR</v>
      </c>
      <c r="J159" s="110"/>
      <c r="K159" s="154"/>
      <c r="L159" s="153"/>
      <c r="N159" s="37">
        <f t="shared" si="61"/>
        <v>-0.157</v>
      </c>
      <c r="O159" s="49"/>
      <c r="P159" s="50"/>
      <c r="Q159" s="37">
        <f t="shared" si="62"/>
        <v>-0.157</v>
      </c>
      <c r="R159" s="37" t="e">
        <f t="shared" si="57"/>
        <v>#N/A</v>
      </c>
      <c r="S159" s="50"/>
      <c r="U159" s="37">
        <f t="shared" si="63"/>
        <v>3.1E-2</v>
      </c>
      <c r="V159" s="31" t="str">
        <f>IFERROR(INDEX($O$5:$O$192, MATCH(0,INDEX(COUNTIF($V$4:V158, $O$5:$O$192),0,0),0)),"")</f>
        <v/>
      </c>
      <c r="W159" s="37">
        <f t="shared" si="50"/>
        <v>3.1E-2</v>
      </c>
      <c r="X159" s="31">
        <f t="shared" si="51"/>
        <v>0</v>
      </c>
      <c r="Y159" s="49"/>
    </row>
    <row r="160" spans="1:25" x14ac:dyDescent="0.2">
      <c r="A160" s="156"/>
      <c r="B160" s="98">
        <v>156</v>
      </c>
      <c r="C160" s="99">
        <f t="shared" si="59"/>
        <v>-0.158</v>
      </c>
      <c r="D160" s="51" t="s">
        <v>71</v>
      </c>
      <c r="E160" s="110"/>
      <c r="F160" s="154"/>
      <c r="G160" s="153"/>
      <c r="H160" s="99">
        <f t="shared" si="60"/>
        <v>-0.158</v>
      </c>
      <c r="I160" s="51" t="str">
        <f t="shared" si="54"/>
        <v>AÑADIR</v>
      </c>
      <c r="J160" s="110"/>
      <c r="K160" s="154"/>
      <c r="L160" s="153"/>
      <c r="N160" s="37">
        <f t="shared" si="61"/>
        <v>-0.158</v>
      </c>
      <c r="O160" s="49"/>
      <c r="P160" s="50"/>
      <c r="Q160" s="37">
        <f t="shared" si="62"/>
        <v>-0.158</v>
      </c>
      <c r="R160" s="37" t="e">
        <f t="shared" si="57"/>
        <v>#N/A</v>
      </c>
      <c r="S160" s="50"/>
      <c r="U160" s="37">
        <f t="shared" si="63"/>
        <v>0.03</v>
      </c>
      <c r="V160" s="31" t="str">
        <f>IFERROR(INDEX($O$5:$O$192, MATCH(0,INDEX(COUNTIF($V$4:V159, $O$5:$O$192),0,0),0)),"")</f>
        <v/>
      </c>
      <c r="W160" s="37">
        <f t="shared" si="50"/>
        <v>0.03</v>
      </c>
      <c r="X160" s="31">
        <f t="shared" si="51"/>
        <v>0</v>
      </c>
      <c r="Y160" s="49"/>
    </row>
    <row r="161" spans="1:25" x14ac:dyDescent="0.2">
      <c r="A161" s="156"/>
      <c r="B161" s="98">
        <v>157</v>
      </c>
      <c r="C161" s="99">
        <f t="shared" si="59"/>
        <v>-0.159</v>
      </c>
      <c r="D161" s="51" t="s">
        <v>71</v>
      </c>
      <c r="E161" s="110"/>
      <c r="F161" s="154"/>
      <c r="G161" s="153"/>
      <c r="H161" s="99">
        <f t="shared" si="60"/>
        <v>-0.159</v>
      </c>
      <c r="I161" s="51" t="str">
        <f t="shared" si="54"/>
        <v>AÑADIR</v>
      </c>
      <c r="J161" s="110"/>
      <c r="K161" s="154"/>
      <c r="L161" s="153"/>
      <c r="N161" s="37">
        <f t="shared" si="61"/>
        <v>-0.159</v>
      </c>
      <c r="O161" s="49"/>
      <c r="P161" s="50"/>
      <c r="Q161" s="37">
        <f t="shared" si="62"/>
        <v>-0.159</v>
      </c>
      <c r="R161" s="37" t="e">
        <f t="shared" si="57"/>
        <v>#N/A</v>
      </c>
      <c r="S161" s="50"/>
      <c r="U161" s="37">
        <f t="shared" si="63"/>
        <v>2.9000000000000001E-2</v>
      </c>
      <c r="V161" s="31" t="str">
        <f>IFERROR(INDEX($O$5:$O$192, MATCH(0,INDEX(COUNTIF($V$4:V160, $O$5:$O$192),0,0),0)),"")</f>
        <v/>
      </c>
      <c r="W161" s="37">
        <f t="shared" si="50"/>
        <v>2.9000000000000001E-2</v>
      </c>
      <c r="X161" s="31">
        <f t="shared" si="51"/>
        <v>0</v>
      </c>
      <c r="Y161" s="49"/>
    </row>
    <row r="162" spans="1:25" s="37" customFormat="1" ht="12.75" customHeight="1" x14ac:dyDescent="0.2">
      <c r="A162" s="156" t="s">
        <v>194</v>
      </c>
      <c r="B162" s="98">
        <v>158</v>
      </c>
      <c r="C162" s="99">
        <f t="shared" si="59"/>
        <v>-0.16</v>
      </c>
      <c r="D162" s="53" t="s">
        <v>193</v>
      </c>
      <c r="E162" s="110"/>
      <c r="F162" s="154">
        <f>SUM(E162:E169)</f>
        <v>0</v>
      </c>
      <c r="G162" s="153" t="e">
        <f>F162*100%/E193</f>
        <v>#DIV/0!</v>
      </c>
      <c r="H162" s="99">
        <f t="shared" si="60"/>
        <v>-0.16</v>
      </c>
      <c r="I162" s="51" t="str">
        <f t="shared" si="54"/>
        <v>Cerámica (fragmentos)</v>
      </c>
      <c r="J162" s="110"/>
      <c r="K162" s="154">
        <f>SUM(J162:J169)</f>
        <v>0</v>
      </c>
      <c r="L162" s="153" t="e">
        <f>K162*100%/J193</f>
        <v>#DIV/0!</v>
      </c>
      <c r="N162" s="37">
        <f t="shared" si="61"/>
        <v>-0.16</v>
      </c>
      <c r="O162" s="49"/>
      <c r="P162" s="50"/>
      <c r="Q162" s="37">
        <f t="shared" si="62"/>
        <v>-0.16</v>
      </c>
      <c r="R162" s="37" t="e">
        <f t="shared" si="57"/>
        <v>#N/A</v>
      </c>
      <c r="S162" s="50"/>
      <c r="U162" s="37">
        <f t="shared" si="63"/>
        <v>2.8000000000000001E-2</v>
      </c>
      <c r="V162" s="31" t="str">
        <f>IFERROR(INDEX($O$5:$O$192, MATCH(0,INDEX(COUNTIF($V$4:V161, $O$5:$O$192),0,0),0)),"")</f>
        <v/>
      </c>
      <c r="W162" s="37">
        <f t="shared" si="50"/>
        <v>2.8000000000000001E-2</v>
      </c>
      <c r="X162" s="31">
        <f t="shared" si="51"/>
        <v>0</v>
      </c>
      <c r="Y162" s="49"/>
    </row>
    <row r="163" spans="1:25" s="37" customFormat="1" ht="12.75" customHeight="1" x14ac:dyDescent="0.2">
      <c r="A163" s="156"/>
      <c r="B163" s="98">
        <v>159</v>
      </c>
      <c r="C163" s="99">
        <f t="shared" si="59"/>
        <v>-0.161</v>
      </c>
      <c r="D163" s="53" t="s">
        <v>195</v>
      </c>
      <c r="E163" s="110"/>
      <c r="F163" s="154"/>
      <c r="G163" s="153"/>
      <c r="H163" s="99">
        <f t="shared" si="60"/>
        <v>-0.161</v>
      </c>
      <c r="I163" s="51" t="str">
        <f t="shared" si="54"/>
        <v>Utensilios de cocina</v>
      </c>
      <c r="J163" s="110"/>
      <c r="K163" s="154"/>
      <c r="L163" s="153"/>
      <c r="N163" s="37">
        <f t="shared" si="61"/>
        <v>-0.161</v>
      </c>
      <c r="O163" s="49"/>
      <c r="P163" s="50"/>
      <c r="Q163" s="37">
        <f t="shared" si="62"/>
        <v>-0.161</v>
      </c>
      <c r="R163" s="37" t="e">
        <f t="shared" si="57"/>
        <v>#N/A</v>
      </c>
      <c r="S163" s="50"/>
      <c r="U163" s="37">
        <f t="shared" si="63"/>
        <v>2.7E-2</v>
      </c>
      <c r="V163" s="31" t="str">
        <f>IFERROR(INDEX($O$5:$O$192, MATCH(0,INDEX(COUNTIF($V$4:V162, $O$5:$O$192),0,0),0)),"")</f>
        <v/>
      </c>
      <c r="W163" s="37">
        <f t="shared" si="50"/>
        <v>2.7E-2</v>
      </c>
      <c r="X163" s="31">
        <f t="shared" si="51"/>
        <v>0</v>
      </c>
      <c r="Y163" s="49"/>
    </row>
    <row r="164" spans="1:25" s="37" customFormat="1" x14ac:dyDescent="0.2">
      <c r="A164" s="156"/>
      <c r="B164" s="98">
        <v>160</v>
      </c>
      <c r="C164" s="99">
        <f t="shared" si="59"/>
        <v>-0.16200000000000001</v>
      </c>
      <c r="D164" s="51" t="s">
        <v>196</v>
      </c>
      <c r="E164" s="110"/>
      <c r="F164" s="154"/>
      <c r="G164" s="153"/>
      <c r="H164" s="99">
        <f t="shared" si="60"/>
        <v>-0.16200000000000001</v>
      </c>
      <c r="I164" s="51" t="str">
        <f t="shared" si="54"/>
        <v>Losas de piso o fachada</v>
      </c>
      <c r="J164" s="110"/>
      <c r="K164" s="154"/>
      <c r="L164" s="153"/>
      <c r="N164" s="37">
        <f t="shared" si="61"/>
        <v>-0.16200000000000001</v>
      </c>
      <c r="O164" s="49"/>
      <c r="P164" s="50"/>
      <c r="Q164" s="37">
        <f t="shared" si="62"/>
        <v>-0.16200000000000001</v>
      </c>
      <c r="R164" s="37" t="e">
        <f t="shared" si="57"/>
        <v>#N/A</v>
      </c>
      <c r="S164" s="50"/>
      <c r="U164" s="37">
        <f t="shared" si="63"/>
        <v>2.6000000000000002E-2</v>
      </c>
      <c r="V164" s="31" t="str">
        <f>IFERROR(INDEX($O$5:$O$192, MATCH(0,INDEX(COUNTIF($V$4:V163, $O$5:$O$192),0,0),0)),"")</f>
        <v/>
      </c>
      <c r="W164" s="37">
        <f t="shared" si="50"/>
        <v>2.6000000000000002E-2</v>
      </c>
      <c r="X164" s="31">
        <f t="shared" si="51"/>
        <v>0</v>
      </c>
      <c r="Y164" s="49"/>
    </row>
    <row r="165" spans="1:25" s="37" customFormat="1" x14ac:dyDescent="0.2">
      <c r="A165" s="156"/>
      <c r="B165" s="98">
        <v>161</v>
      </c>
      <c r="C165" s="99">
        <f t="shared" si="59"/>
        <v>-0.16300000000000001</v>
      </c>
      <c r="D165" s="51" t="s">
        <v>71</v>
      </c>
      <c r="E165" s="110"/>
      <c r="F165" s="154"/>
      <c r="G165" s="153"/>
      <c r="H165" s="99">
        <f t="shared" si="60"/>
        <v>-0.16300000000000001</v>
      </c>
      <c r="I165" s="51" t="str">
        <f t="shared" si="54"/>
        <v>AÑADIR</v>
      </c>
      <c r="J165" s="110"/>
      <c r="K165" s="154"/>
      <c r="L165" s="153"/>
      <c r="N165" s="37">
        <f t="shared" si="61"/>
        <v>-0.16300000000000001</v>
      </c>
      <c r="O165" s="49"/>
      <c r="P165" s="50"/>
      <c r="Q165" s="37">
        <f t="shared" si="62"/>
        <v>-0.16300000000000001</v>
      </c>
      <c r="R165" s="37" t="e">
        <f t="shared" si="57"/>
        <v>#N/A</v>
      </c>
      <c r="S165" s="50"/>
      <c r="U165" s="37">
        <f t="shared" si="63"/>
        <v>2.5000000000000001E-2</v>
      </c>
      <c r="V165" s="31" t="str">
        <f>IFERROR(INDEX($O$5:$O$192, MATCH(0,INDEX(COUNTIF($V$4:V164, $O$5:$O$192),0,0),0)),"")</f>
        <v/>
      </c>
      <c r="W165" s="37">
        <f t="shared" si="50"/>
        <v>2.5000000000000001E-2</v>
      </c>
      <c r="X165" s="31">
        <f t="shared" si="51"/>
        <v>0</v>
      </c>
      <c r="Y165" s="49"/>
    </row>
    <row r="166" spans="1:25" s="37" customFormat="1" x14ac:dyDescent="0.2">
      <c r="A166" s="156"/>
      <c r="B166" s="98">
        <v>162</v>
      </c>
      <c r="C166" s="99">
        <f t="shared" si="59"/>
        <v>-0.16400000000000001</v>
      </c>
      <c r="D166" s="51" t="s">
        <v>71</v>
      </c>
      <c r="E166" s="110"/>
      <c r="F166" s="154"/>
      <c r="G166" s="153"/>
      <c r="H166" s="99">
        <f t="shared" si="60"/>
        <v>-0.16400000000000001</v>
      </c>
      <c r="I166" s="51" t="str">
        <f t="shared" si="54"/>
        <v>AÑADIR</v>
      </c>
      <c r="J166" s="110"/>
      <c r="K166" s="154"/>
      <c r="L166" s="153"/>
      <c r="N166" s="37">
        <f t="shared" si="61"/>
        <v>-0.16400000000000001</v>
      </c>
      <c r="O166" s="49"/>
      <c r="P166" s="50"/>
      <c r="Q166" s="37">
        <f t="shared" si="62"/>
        <v>-0.16400000000000001</v>
      </c>
      <c r="R166" s="37" t="e">
        <f t="shared" si="57"/>
        <v>#N/A</v>
      </c>
      <c r="S166" s="50"/>
      <c r="U166" s="37">
        <f t="shared" si="63"/>
        <v>2.4E-2</v>
      </c>
      <c r="V166" s="31" t="str">
        <f>IFERROR(INDEX($O$5:$O$192, MATCH(0,INDEX(COUNTIF($V$4:V165, $O$5:$O$192),0,0),0)),"")</f>
        <v/>
      </c>
      <c r="W166" s="37">
        <f t="shared" si="50"/>
        <v>2.4E-2</v>
      </c>
      <c r="X166" s="31">
        <f t="shared" si="51"/>
        <v>0</v>
      </c>
      <c r="Y166" s="49"/>
    </row>
    <row r="167" spans="1:25" s="37" customFormat="1" x14ac:dyDescent="0.2">
      <c r="A167" s="156"/>
      <c r="B167" s="98">
        <v>163</v>
      </c>
      <c r="C167" s="99">
        <f t="shared" si="59"/>
        <v>-0.16500000000000001</v>
      </c>
      <c r="D167" s="51" t="s">
        <v>71</v>
      </c>
      <c r="E167" s="110"/>
      <c r="F167" s="154"/>
      <c r="G167" s="153"/>
      <c r="H167" s="99">
        <f t="shared" si="60"/>
        <v>-0.16500000000000001</v>
      </c>
      <c r="I167" s="51" t="str">
        <f t="shared" si="54"/>
        <v>AÑADIR</v>
      </c>
      <c r="J167" s="110"/>
      <c r="K167" s="154"/>
      <c r="L167" s="153"/>
      <c r="N167" s="37">
        <f t="shared" si="61"/>
        <v>-0.16500000000000001</v>
      </c>
      <c r="O167" s="49"/>
      <c r="P167" s="50"/>
      <c r="Q167" s="37">
        <f t="shared" si="62"/>
        <v>-0.16500000000000001</v>
      </c>
      <c r="R167" s="37" t="e">
        <f t="shared" si="57"/>
        <v>#N/A</v>
      </c>
      <c r="S167" s="50"/>
      <c r="U167" s="37">
        <f t="shared" si="63"/>
        <v>2.3E-2</v>
      </c>
      <c r="V167" s="31" t="str">
        <f>IFERROR(INDEX($O$5:$O$192, MATCH(0,INDEX(COUNTIF($V$4:V166, $O$5:$O$192),0,0),0)),"")</f>
        <v/>
      </c>
      <c r="W167" s="37">
        <f t="shared" si="50"/>
        <v>2.3E-2</v>
      </c>
      <c r="X167" s="31">
        <f t="shared" si="51"/>
        <v>0</v>
      </c>
      <c r="Y167" s="49"/>
    </row>
    <row r="168" spans="1:25" s="37" customFormat="1" x14ac:dyDescent="0.2">
      <c r="A168" s="156"/>
      <c r="B168" s="98">
        <v>164</v>
      </c>
      <c r="C168" s="99">
        <f t="shared" si="59"/>
        <v>-0.16600000000000001</v>
      </c>
      <c r="D168" s="51" t="s">
        <v>71</v>
      </c>
      <c r="E168" s="110"/>
      <c r="F168" s="154"/>
      <c r="G168" s="153"/>
      <c r="H168" s="99">
        <f t="shared" si="60"/>
        <v>-0.16600000000000001</v>
      </c>
      <c r="I168" s="51" t="str">
        <f t="shared" si="54"/>
        <v>AÑADIR</v>
      </c>
      <c r="J168" s="110"/>
      <c r="K168" s="154"/>
      <c r="L168" s="153"/>
      <c r="N168" s="37">
        <f t="shared" si="61"/>
        <v>-0.16600000000000001</v>
      </c>
      <c r="O168" s="49"/>
      <c r="P168" s="50"/>
      <c r="Q168" s="37">
        <f t="shared" si="62"/>
        <v>-0.16600000000000001</v>
      </c>
      <c r="R168" s="37" t="e">
        <f t="shared" si="57"/>
        <v>#N/A</v>
      </c>
      <c r="S168" s="50"/>
      <c r="U168" s="37">
        <f t="shared" si="63"/>
        <v>2.1999999999999999E-2</v>
      </c>
      <c r="V168" s="31" t="str">
        <f>IFERROR(INDEX($O$5:$O$192, MATCH(0,INDEX(COUNTIF($V$4:V167, $O$5:$O$192),0,0),0)),"")</f>
        <v/>
      </c>
      <c r="W168" s="37">
        <f t="shared" si="50"/>
        <v>2.1999999999999999E-2</v>
      </c>
      <c r="X168" s="31">
        <f t="shared" si="51"/>
        <v>0</v>
      </c>
      <c r="Y168" s="49"/>
    </row>
    <row r="169" spans="1:25" x14ac:dyDescent="0.2">
      <c r="A169" s="156"/>
      <c r="B169" s="98">
        <v>165</v>
      </c>
      <c r="C169" s="99">
        <f t="shared" si="59"/>
        <v>-0.16700000000000001</v>
      </c>
      <c r="D169" s="51" t="s">
        <v>71</v>
      </c>
      <c r="E169" s="110"/>
      <c r="F169" s="154"/>
      <c r="G169" s="153"/>
      <c r="H169" s="99">
        <f t="shared" si="60"/>
        <v>-0.16700000000000001</v>
      </c>
      <c r="I169" s="51" t="str">
        <f t="shared" si="54"/>
        <v>AÑADIR</v>
      </c>
      <c r="J169" s="110"/>
      <c r="K169" s="154"/>
      <c r="L169" s="153"/>
      <c r="N169" s="37">
        <f t="shared" si="61"/>
        <v>-0.16700000000000001</v>
      </c>
      <c r="O169" s="49"/>
      <c r="P169" s="50"/>
      <c r="Q169" s="37">
        <f t="shared" si="62"/>
        <v>-0.16700000000000001</v>
      </c>
      <c r="R169" s="37" t="e">
        <f t="shared" si="57"/>
        <v>#N/A</v>
      </c>
      <c r="S169" s="50"/>
      <c r="U169" s="37">
        <f t="shared" si="63"/>
        <v>2.1000000000000001E-2</v>
      </c>
      <c r="V169" s="31" t="str">
        <f>IFERROR(INDEX($O$5:$O$192, MATCH(0,INDEX(COUNTIF($V$4:V168, $O$5:$O$192),0,0),0)),"")</f>
        <v/>
      </c>
      <c r="W169" s="37">
        <f t="shared" si="50"/>
        <v>2.1000000000000001E-2</v>
      </c>
      <c r="X169" s="31">
        <f t="shared" si="51"/>
        <v>0</v>
      </c>
      <c r="Y169" s="49"/>
    </row>
    <row r="170" spans="1:25" ht="12.75" customHeight="1" x14ac:dyDescent="0.2">
      <c r="A170" s="155" t="s">
        <v>197</v>
      </c>
      <c r="B170" s="98">
        <v>166</v>
      </c>
      <c r="C170" s="99">
        <f t="shared" si="59"/>
        <v>-0.16800000000000001</v>
      </c>
      <c r="D170" s="51" t="s">
        <v>198</v>
      </c>
      <c r="E170" s="110"/>
      <c r="F170" s="154">
        <f>SUM(E170:E183)</f>
        <v>0</v>
      </c>
      <c r="G170" s="153" t="e">
        <f>F170*100%/E193</f>
        <v>#DIV/0!</v>
      </c>
      <c r="H170" s="99">
        <f t="shared" si="60"/>
        <v>-0.16800000000000001</v>
      </c>
      <c r="I170" s="51" t="str">
        <f t="shared" si="54"/>
        <v>Hisopos (aplicadores)</v>
      </c>
      <c r="J170" s="110"/>
      <c r="K170" s="154">
        <f>SUM(J170:J183)</f>
        <v>0</v>
      </c>
      <c r="L170" s="153" t="e">
        <f>K170*100%/J193</f>
        <v>#DIV/0!</v>
      </c>
      <c r="N170" s="37">
        <f t="shared" si="61"/>
        <v>-0.16800000000000001</v>
      </c>
      <c r="O170" s="49"/>
      <c r="P170" s="50"/>
      <c r="Q170" s="37">
        <f t="shared" si="62"/>
        <v>-0.16800000000000001</v>
      </c>
      <c r="R170" s="37" t="e">
        <f t="shared" si="57"/>
        <v>#N/A</v>
      </c>
      <c r="S170" s="50"/>
      <c r="U170" s="37">
        <f t="shared" si="63"/>
        <v>0.02</v>
      </c>
      <c r="V170" s="31" t="str">
        <f>IFERROR(INDEX($O$5:$O$192, MATCH(0,INDEX(COUNTIF($V$4:V169, $O$5:$O$192),0,0),0)),"")</f>
        <v/>
      </c>
      <c r="W170" s="37">
        <f t="shared" ref="W170:W192" si="64">X170+(COUNTA($X$5:$X$192)-ROW()+2)*0.001</f>
        <v>0.02</v>
      </c>
      <c r="X170" s="31">
        <f t="shared" ref="X170:X192" si="65">SUMIF($O$5:$O$192,V170,$S$5:$S$192)</f>
        <v>0</v>
      </c>
      <c r="Y170" s="49"/>
    </row>
    <row r="171" spans="1:25" x14ac:dyDescent="0.2">
      <c r="A171" s="155"/>
      <c r="B171" s="98">
        <v>167</v>
      </c>
      <c r="C171" s="99">
        <f t="shared" si="59"/>
        <v>-0.16900000000000001</v>
      </c>
      <c r="D171" s="51" t="s">
        <v>116</v>
      </c>
      <c r="E171" s="110"/>
      <c r="F171" s="154"/>
      <c r="G171" s="153"/>
      <c r="H171" s="99">
        <f t="shared" si="60"/>
        <v>-0.16900000000000001</v>
      </c>
      <c r="I171" s="51" t="str">
        <f t="shared" si="54"/>
        <v>Condón</v>
      </c>
      <c r="J171" s="110"/>
      <c r="K171" s="154"/>
      <c r="L171" s="153"/>
      <c r="N171" s="37">
        <f t="shared" si="61"/>
        <v>-0.16900000000000001</v>
      </c>
      <c r="O171" s="49"/>
      <c r="P171" s="50"/>
      <c r="Q171" s="37">
        <f t="shared" si="62"/>
        <v>-0.16900000000000001</v>
      </c>
      <c r="R171" s="37" t="e">
        <f t="shared" si="57"/>
        <v>#N/A</v>
      </c>
      <c r="S171" s="50"/>
      <c r="U171" s="37">
        <f t="shared" si="63"/>
        <v>1.9E-2</v>
      </c>
      <c r="V171" s="31" t="str">
        <f>IFERROR(INDEX($O$5:$O$192, MATCH(0,INDEX(COUNTIF($V$4:V170, $O$5:$O$192),0,0),0)),"")</f>
        <v/>
      </c>
      <c r="W171" s="37">
        <f t="shared" si="64"/>
        <v>1.9E-2</v>
      </c>
      <c r="X171" s="31">
        <f t="shared" si="65"/>
        <v>0</v>
      </c>
      <c r="Y171" s="49"/>
    </row>
    <row r="172" spans="1:25" ht="12.75" customHeight="1" x14ac:dyDescent="0.2">
      <c r="A172" s="155"/>
      <c r="B172" s="98">
        <v>168</v>
      </c>
      <c r="C172" s="99">
        <f t="shared" si="59"/>
        <v>-0.17</v>
      </c>
      <c r="D172" s="53" t="s">
        <v>199</v>
      </c>
      <c r="E172" s="110"/>
      <c r="F172" s="154"/>
      <c r="G172" s="153"/>
      <c r="H172" s="99">
        <f t="shared" si="60"/>
        <v>-0.17</v>
      </c>
      <c r="I172" s="51" t="str">
        <f t="shared" si="54"/>
        <v>Blíster de pastillas</v>
      </c>
      <c r="J172" s="110"/>
      <c r="K172" s="154"/>
      <c r="L172" s="153"/>
      <c r="N172" s="37">
        <f t="shared" si="61"/>
        <v>-0.17</v>
      </c>
      <c r="O172" s="49"/>
      <c r="P172" s="50"/>
      <c r="Q172" s="37">
        <f t="shared" si="62"/>
        <v>-0.17</v>
      </c>
      <c r="R172" s="37" t="e">
        <f t="shared" si="57"/>
        <v>#N/A</v>
      </c>
      <c r="S172" s="50"/>
      <c r="U172" s="37">
        <f t="shared" si="63"/>
        <v>1.8000000000000002E-2</v>
      </c>
      <c r="V172" s="31" t="str">
        <f>IFERROR(INDEX($O$5:$O$192, MATCH(0,INDEX(COUNTIF($V$4:V171, $O$5:$O$192),0,0),0)),"")</f>
        <v/>
      </c>
      <c r="W172" s="37">
        <f t="shared" si="64"/>
        <v>1.8000000000000002E-2</v>
      </c>
      <c r="X172" s="31">
        <f t="shared" si="65"/>
        <v>0</v>
      </c>
      <c r="Y172" s="49"/>
    </row>
    <row r="173" spans="1:25" x14ac:dyDescent="0.2">
      <c r="A173" s="155"/>
      <c r="B173" s="98">
        <v>169</v>
      </c>
      <c r="C173" s="99">
        <f t="shared" si="59"/>
        <v>-0.17100000000000001</v>
      </c>
      <c r="D173" s="51" t="s">
        <v>200</v>
      </c>
      <c r="E173" s="110"/>
      <c r="F173" s="154"/>
      <c r="G173" s="153"/>
      <c r="H173" s="99">
        <f t="shared" si="60"/>
        <v>-0.17100000000000001</v>
      </c>
      <c r="I173" s="51" t="str">
        <f t="shared" si="54"/>
        <v>Apósitos médicos (curitas, gasas, etc.)</v>
      </c>
      <c r="J173" s="110"/>
      <c r="K173" s="154"/>
      <c r="L173" s="153"/>
      <c r="N173" s="37">
        <f t="shared" si="61"/>
        <v>-0.17100000000000001</v>
      </c>
      <c r="O173" s="49"/>
      <c r="P173" s="50"/>
      <c r="Q173" s="37">
        <f t="shared" si="62"/>
        <v>-0.17100000000000001</v>
      </c>
      <c r="R173" s="37" t="e">
        <f t="shared" si="57"/>
        <v>#N/A</v>
      </c>
      <c r="S173" s="50"/>
      <c r="U173" s="37">
        <f t="shared" si="63"/>
        <v>1.7000000000000001E-2</v>
      </c>
      <c r="V173" s="31" t="str">
        <f>IFERROR(INDEX($O$5:$O$192, MATCH(0,INDEX(COUNTIF($V$4:V172, $O$5:$O$192),0,0),0)),"")</f>
        <v/>
      </c>
      <c r="W173" s="37">
        <f t="shared" si="64"/>
        <v>1.7000000000000001E-2</v>
      </c>
      <c r="X173" s="31">
        <f t="shared" si="65"/>
        <v>0</v>
      </c>
      <c r="Y173" s="49"/>
    </row>
    <row r="174" spans="1:25" s="37" customFormat="1" ht="12.75" customHeight="1" x14ac:dyDescent="0.2">
      <c r="A174" s="155"/>
      <c r="B174" s="98">
        <v>170</v>
      </c>
      <c r="C174" s="99">
        <f t="shared" si="59"/>
        <v>-0.17200000000000001</v>
      </c>
      <c r="D174" s="53" t="s">
        <v>44</v>
      </c>
      <c r="E174" s="110"/>
      <c r="F174" s="154"/>
      <c r="G174" s="153"/>
      <c r="H174" s="99">
        <f t="shared" si="60"/>
        <v>-0.17200000000000001</v>
      </c>
      <c r="I174" s="51" t="str">
        <f t="shared" si="54"/>
        <v>Mascarillas</v>
      </c>
      <c r="J174" s="110"/>
      <c r="K174" s="154"/>
      <c r="L174" s="153"/>
      <c r="N174" s="37">
        <f t="shared" si="61"/>
        <v>-0.17200000000000001</v>
      </c>
      <c r="O174" s="49"/>
      <c r="P174" s="50"/>
      <c r="Q174" s="37">
        <f t="shared" si="62"/>
        <v>-0.17200000000000001</v>
      </c>
      <c r="R174" s="37" t="e">
        <f t="shared" si="57"/>
        <v>#N/A</v>
      </c>
      <c r="S174" s="50"/>
      <c r="U174" s="37">
        <f t="shared" si="63"/>
        <v>1.6E-2</v>
      </c>
      <c r="V174" s="31" t="str">
        <f>IFERROR(INDEX($O$5:$O$192, MATCH(0,INDEX(COUNTIF($V$4:V173, $O$5:$O$192),0,0),0)),"")</f>
        <v/>
      </c>
      <c r="W174" s="37">
        <f t="shared" si="64"/>
        <v>1.6E-2</v>
      </c>
      <c r="X174" s="31">
        <f t="shared" si="65"/>
        <v>0</v>
      </c>
      <c r="Y174" s="49"/>
    </row>
    <row r="175" spans="1:25" s="37" customFormat="1" ht="12.75" customHeight="1" x14ac:dyDescent="0.2">
      <c r="A175" s="155"/>
      <c r="B175" s="98">
        <v>171</v>
      </c>
      <c r="C175" s="99">
        <f t="shared" si="59"/>
        <v>-0.17300000000000001</v>
      </c>
      <c r="D175" s="53" t="s">
        <v>118</v>
      </c>
      <c r="E175" s="110"/>
      <c r="F175" s="154"/>
      <c r="G175" s="153"/>
      <c r="H175" s="99">
        <f t="shared" si="60"/>
        <v>-0.17300000000000001</v>
      </c>
      <c r="I175" s="51" t="str">
        <f t="shared" si="54"/>
        <v>Jeringas y agujas</v>
      </c>
      <c r="J175" s="110"/>
      <c r="K175" s="154"/>
      <c r="L175" s="153"/>
      <c r="N175" s="37">
        <f t="shared" si="61"/>
        <v>-0.17300000000000001</v>
      </c>
      <c r="O175" s="49"/>
      <c r="P175" s="50"/>
      <c r="Q175" s="37">
        <f t="shared" si="62"/>
        <v>-0.17300000000000001</v>
      </c>
      <c r="R175" s="37" t="e">
        <f t="shared" si="57"/>
        <v>#N/A</v>
      </c>
      <c r="S175" s="50"/>
      <c r="U175" s="37">
        <f t="shared" si="63"/>
        <v>1.4999999999999999E-2</v>
      </c>
      <c r="V175" s="31" t="str">
        <f>IFERROR(INDEX($O$5:$O$192, MATCH(0,INDEX(COUNTIF($V$4:V174, $O$5:$O$192),0,0),0)),"")</f>
        <v/>
      </c>
      <c r="W175" s="37">
        <f t="shared" si="64"/>
        <v>1.4999999999999999E-2</v>
      </c>
      <c r="X175" s="31">
        <f t="shared" si="65"/>
        <v>0</v>
      </c>
      <c r="Y175" s="49"/>
    </row>
    <row r="176" spans="1:25" s="37" customFormat="1" ht="12.75" customHeight="1" x14ac:dyDescent="0.2">
      <c r="A176" s="155"/>
      <c r="B176" s="98">
        <v>172</v>
      </c>
      <c r="C176" s="99">
        <f t="shared" si="59"/>
        <v>-0.17400000000000002</v>
      </c>
      <c r="D176" s="53" t="s">
        <v>45</v>
      </c>
      <c r="E176" s="110"/>
      <c r="F176" s="154"/>
      <c r="G176" s="153"/>
      <c r="H176" s="99">
        <f t="shared" si="60"/>
        <v>-0.17400000000000002</v>
      </c>
      <c r="I176" s="51" t="str">
        <f t="shared" si="54"/>
        <v>Pañales</v>
      </c>
      <c r="J176" s="110"/>
      <c r="K176" s="154"/>
      <c r="L176" s="153"/>
      <c r="N176" s="37">
        <f t="shared" si="61"/>
        <v>-0.17400000000000002</v>
      </c>
      <c r="O176" s="49"/>
      <c r="P176" s="50"/>
      <c r="Q176" s="37">
        <f t="shared" si="62"/>
        <v>-0.17400000000000002</v>
      </c>
      <c r="R176" s="37" t="e">
        <f t="shared" si="57"/>
        <v>#N/A</v>
      </c>
      <c r="S176" s="50"/>
      <c r="U176" s="37">
        <f t="shared" si="63"/>
        <v>1.4E-2</v>
      </c>
      <c r="V176" s="31" t="str">
        <f>IFERROR(INDEX($O$5:$O$192, MATCH(0,INDEX(COUNTIF($V$4:V175, $O$5:$O$192),0,0),0)),"")</f>
        <v/>
      </c>
      <c r="W176" s="37">
        <f t="shared" si="64"/>
        <v>1.4E-2</v>
      </c>
      <c r="X176" s="31">
        <f t="shared" si="65"/>
        <v>0</v>
      </c>
      <c r="Y176" s="49"/>
    </row>
    <row r="177" spans="1:25" s="37" customFormat="1" x14ac:dyDescent="0.2">
      <c r="A177" s="155"/>
      <c r="B177" s="98">
        <v>173</v>
      </c>
      <c r="C177" s="99">
        <f t="shared" si="59"/>
        <v>-0.17500000000000002</v>
      </c>
      <c r="D177" s="51" t="s">
        <v>201</v>
      </c>
      <c r="E177" s="110"/>
      <c r="F177" s="154"/>
      <c r="G177" s="153"/>
      <c r="H177" s="99">
        <f t="shared" si="60"/>
        <v>-0.17500000000000002</v>
      </c>
      <c r="I177" s="51" t="str">
        <f t="shared" si="54"/>
        <v>Toallas sanitarias</v>
      </c>
      <c r="J177" s="110"/>
      <c r="K177" s="154"/>
      <c r="L177" s="153"/>
      <c r="N177" s="37">
        <f t="shared" si="61"/>
        <v>-0.17500000000000002</v>
      </c>
      <c r="O177" s="49"/>
      <c r="P177" s="50"/>
      <c r="Q177" s="37">
        <f t="shared" si="62"/>
        <v>-0.17500000000000002</v>
      </c>
      <c r="R177" s="37" t="e">
        <f t="shared" si="57"/>
        <v>#N/A</v>
      </c>
      <c r="S177" s="50"/>
      <c r="U177" s="37">
        <f t="shared" si="63"/>
        <v>1.3000000000000001E-2</v>
      </c>
      <c r="V177" s="31" t="str">
        <f>IFERROR(INDEX($O$5:$O$192, MATCH(0,INDEX(COUNTIF($V$4:V176, $O$5:$O$192),0,0),0)),"")</f>
        <v/>
      </c>
      <c r="W177" s="37">
        <f t="shared" si="64"/>
        <v>1.3000000000000001E-2</v>
      </c>
      <c r="X177" s="31">
        <f t="shared" si="65"/>
        <v>0</v>
      </c>
      <c r="Y177" s="49"/>
    </row>
    <row r="178" spans="1:25" s="37" customFormat="1" x14ac:dyDescent="0.2">
      <c r="A178" s="155"/>
      <c r="B178" s="98">
        <v>174</v>
      </c>
      <c r="C178" s="99">
        <f t="shared" si="59"/>
        <v>-0.17599999999999999</v>
      </c>
      <c r="D178" s="51" t="s">
        <v>120</v>
      </c>
      <c r="E178" s="110"/>
      <c r="F178" s="154"/>
      <c r="G178" s="153"/>
      <c r="H178" s="99">
        <f t="shared" si="60"/>
        <v>-0.17599999999999999</v>
      </c>
      <c r="I178" s="51" t="str">
        <f t="shared" si="54"/>
        <v>Toallas húmedas</v>
      </c>
      <c r="J178" s="110"/>
      <c r="K178" s="154"/>
      <c r="L178" s="153"/>
      <c r="N178" s="37">
        <f t="shared" si="61"/>
        <v>-0.17599999999999999</v>
      </c>
      <c r="O178" s="49"/>
      <c r="P178" s="50"/>
      <c r="Q178" s="37">
        <f t="shared" si="62"/>
        <v>-0.17599999999999999</v>
      </c>
      <c r="R178" s="37" t="e">
        <f t="shared" si="57"/>
        <v>#N/A</v>
      </c>
      <c r="S178" s="50"/>
      <c r="U178" s="37">
        <f t="shared" si="63"/>
        <v>1.2E-2</v>
      </c>
      <c r="V178" s="31" t="str">
        <f>IFERROR(INDEX($O$5:$O$192, MATCH(0,INDEX(COUNTIF($V$4:V177, $O$5:$O$192),0,0),0)),"")</f>
        <v/>
      </c>
      <c r="W178" s="37">
        <f t="shared" si="64"/>
        <v>1.2E-2</v>
      </c>
      <c r="X178" s="31">
        <f t="shared" si="65"/>
        <v>0</v>
      </c>
      <c r="Y178" s="49"/>
    </row>
    <row r="179" spans="1:25" s="37" customFormat="1" x14ac:dyDescent="0.2">
      <c r="A179" s="155"/>
      <c r="B179" s="98">
        <v>175</v>
      </c>
      <c r="C179" s="99">
        <f t="shared" si="59"/>
        <v>-0.17699999999999999</v>
      </c>
      <c r="D179" s="51" t="s">
        <v>71</v>
      </c>
      <c r="E179" s="110"/>
      <c r="F179" s="154"/>
      <c r="G179" s="153"/>
      <c r="H179" s="99">
        <f t="shared" si="60"/>
        <v>-0.17699999999999999</v>
      </c>
      <c r="I179" s="51" t="str">
        <f t="shared" si="54"/>
        <v>AÑADIR</v>
      </c>
      <c r="J179" s="110"/>
      <c r="K179" s="154"/>
      <c r="L179" s="153"/>
      <c r="N179" s="37">
        <f t="shared" si="61"/>
        <v>-0.17699999999999999</v>
      </c>
      <c r="O179" s="49"/>
      <c r="P179" s="50"/>
      <c r="Q179" s="37">
        <f t="shared" si="62"/>
        <v>-0.17699999999999999</v>
      </c>
      <c r="R179" s="37" t="e">
        <f t="shared" si="57"/>
        <v>#N/A</v>
      </c>
      <c r="S179" s="50"/>
      <c r="U179" s="37">
        <f t="shared" si="63"/>
        <v>1.0999999999999999E-2</v>
      </c>
      <c r="V179" s="31" t="str">
        <f>IFERROR(INDEX($O$5:$O$192, MATCH(0,INDEX(COUNTIF($V$4:V178, $O$5:$O$192),0,0),0)),"")</f>
        <v/>
      </c>
      <c r="W179" s="37">
        <f t="shared" si="64"/>
        <v>1.0999999999999999E-2</v>
      </c>
      <c r="X179" s="31">
        <f t="shared" si="65"/>
        <v>0</v>
      </c>
      <c r="Y179" s="49"/>
    </row>
    <row r="180" spans="1:25" s="37" customFormat="1" x14ac:dyDescent="0.2">
      <c r="A180" s="155"/>
      <c r="B180" s="98">
        <v>176</v>
      </c>
      <c r="C180" s="99">
        <f t="shared" si="59"/>
        <v>-0.17799999999999999</v>
      </c>
      <c r="D180" s="51" t="s">
        <v>71</v>
      </c>
      <c r="E180" s="110"/>
      <c r="F180" s="154"/>
      <c r="G180" s="153"/>
      <c r="H180" s="99">
        <f t="shared" si="60"/>
        <v>-0.17799999999999999</v>
      </c>
      <c r="I180" s="51" t="str">
        <f t="shared" si="54"/>
        <v>AÑADIR</v>
      </c>
      <c r="J180" s="110"/>
      <c r="K180" s="154"/>
      <c r="L180" s="153"/>
      <c r="N180" s="37">
        <f t="shared" si="61"/>
        <v>-0.17799999999999999</v>
      </c>
      <c r="O180" s="49"/>
      <c r="P180" s="50"/>
      <c r="Q180" s="37">
        <f t="shared" si="62"/>
        <v>-0.17799999999999999</v>
      </c>
      <c r="R180" s="37" t="e">
        <f t="shared" si="57"/>
        <v>#N/A</v>
      </c>
      <c r="S180" s="50"/>
      <c r="U180" s="37">
        <f t="shared" si="63"/>
        <v>0.01</v>
      </c>
      <c r="V180" s="31" t="str">
        <f>IFERROR(INDEX($O$5:$O$192, MATCH(0,INDEX(COUNTIF($V$4:V179, $O$5:$O$192),0,0),0)),"")</f>
        <v/>
      </c>
      <c r="W180" s="37">
        <f t="shared" si="64"/>
        <v>0.01</v>
      </c>
      <c r="X180" s="31">
        <f t="shared" si="65"/>
        <v>0</v>
      </c>
      <c r="Y180" s="49"/>
    </row>
    <row r="181" spans="1:25" x14ac:dyDescent="0.2">
      <c r="A181" s="155"/>
      <c r="B181" s="98">
        <v>177</v>
      </c>
      <c r="C181" s="99">
        <f t="shared" si="59"/>
        <v>-0.17899999999999999</v>
      </c>
      <c r="D181" s="51" t="s">
        <v>71</v>
      </c>
      <c r="E181" s="110"/>
      <c r="F181" s="154"/>
      <c r="G181" s="153"/>
      <c r="H181" s="99">
        <f t="shared" si="60"/>
        <v>-0.17899999999999999</v>
      </c>
      <c r="I181" s="51" t="str">
        <f t="shared" si="54"/>
        <v>AÑADIR</v>
      </c>
      <c r="J181" s="110"/>
      <c r="K181" s="154"/>
      <c r="L181" s="153"/>
      <c r="N181" s="37">
        <f t="shared" si="61"/>
        <v>-0.17899999999999999</v>
      </c>
      <c r="O181" s="49"/>
      <c r="P181" s="50"/>
      <c r="Q181" s="37">
        <f t="shared" si="62"/>
        <v>-0.17899999999999999</v>
      </c>
      <c r="R181" s="37" t="e">
        <f t="shared" si="57"/>
        <v>#N/A</v>
      </c>
      <c r="S181" s="50"/>
      <c r="U181" s="37">
        <f t="shared" si="63"/>
        <v>9.0000000000000011E-3</v>
      </c>
      <c r="V181" s="31" t="str">
        <f>IFERROR(INDEX($O$5:$O$192, MATCH(0,INDEX(COUNTIF($V$4:V180, $O$5:$O$192),0,0),0)),"")</f>
        <v/>
      </c>
      <c r="W181" s="37">
        <f t="shared" si="64"/>
        <v>9.0000000000000011E-3</v>
      </c>
      <c r="X181" s="31">
        <f t="shared" si="65"/>
        <v>0</v>
      </c>
      <c r="Y181" s="49"/>
    </row>
    <row r="182" spans="1:25" s="37" customFormat="1" x14ac:dyDescent="0.2">
      <c r="A182" s="155"/>
      <c r="B182" s="98">
        <v>178</v>
      </c>
      <c r="C182" s="99">
        <f t="shared" si="59"/>
        <v>-0.18</v>
      </c>
      <c r="D182" s="51" t="s">
        <v>71</v>
      </c>
      <c r="E182" s="110"/>
      <c r="F182" s="154"/>
      <c r="G182" s="153"/>
      <c r="H182" s="99">
        <f t="shared" si="60"/>
        <v>-0.18</v>
      </c>
      <c r="I182" s="51" t="str">
        <f t="shared" si="54"/>
        <v>AÑADIR</v>
      </c>
      <c r="J182" s="110"/>
      <c r="K182" s="154"/>
      <c r="L182" s="153"/>
      <c r="N182" s="37">
        <f t="shared" si="61"/>
        <v>-0.18</v>
      </c>
      <c r="O182" s="49"/>
      <c r="P182" s="50"/>
      <c r="Q182" s="37">
        <f t="shared" si="62"/>
        <v>-0.18</v>
      </c>
      <c r="R182" s="37" t="e">
        <f t="shared" si="57"/>
        <v>#N/A</v>
      </c>
      <c r="S182" s="50"/>
      <c r="U182" s="37">
        <f t="shared" si="63"/>
        <v>8.0000000000000002E-3</v>
      </c>
      <c r="V182" s="31" t="str">
        <f>IFERROR(INDEX($O$5:$O$192, MATCH(0,INDEX(COUNTIF($V$4:V181, $O$5:$O$192),0,0),0)),"")</f>
        <v/>
      </c>
      <c r="W182" s="37">
        <f t="shared" si="64"/>
        <v>8.0000000000000002E-3</v>
      </c>
      <c r="X182" s="31">
        <f t="shared" si="65"/>
        <v>0</v>
      </c>
      <c r="Y182" s="49"/>
    </row>
    <row r="183" spans="1:25" s="37" customFormat="1" x14ac:dyDescent="0.2">
      <c r="A183" s="155"/>
      <c r="B183" s="98">
        <v>179</v>
      </c>
      <c r="C183" s="99">
        <f t="shared" si="59"/>
        <v>-0.18099999999999999</v>
      </c>
      <c r="D183" s="51" t="s">
        <v>71</v>
      </c>
      <c r="E183" s="110"/>
      <c r="F183" s="154"/>
      <c r="G183" s="153"/>
      <c r="H183" s="99">
        <f t="shared" si="60"/>
        <v>-0.18099999999999999</v>
      </c>
      <c r="I183" s="51" t="str">
        <f t="shared" si="54"/>
        <v>AÑADIR</v>
      </c>
      <c r="J183" s="110"/>
      <c r="K183" s="154"/>
      <c r="L183" s="153"/>
      <c r="N183" s="37">
        <f t="shared" si="61"/>
        <v>-0.18099999999999999</v>
      </c>
      <c r="O183" s="49"/>
      <c r="P183" s="50"/>
      <c r="Q183" s="37">
        <f t="shared" si="62"/>
        <v>-0.18099999999999999</v>
      </c>
      <c r="R183" s="37" t="e">
        <f t="shared" si="57"/>
        <v>#N/A</v>
      </c>
      <c r="S183" s="50"/>
      <c r="U183" s="37">
        <f t="shared" si="63"/>
        <v>7.0000000000000001E-3</v>
      </c>
      <c r="V183" s="31" t="str">
        <f>IFERROR(INDEX($O$5:$O$192, MATCH(0,INDEX(COUNTIF($V$4:V182, $O$5:$O$192),0,0),0)),"")</f>
        <v/>
      </c>
      <c r="W183" s="37">
        <f t="shared" si="64"/>
        <v>7.0000000000000001E-3</v>
      </c>
      <c r="X183" s="31">
        <f t="shared" si="65"/>
        <v>0</v>
      </c>
      <c r="Y183" s="49"/>
    </row>
    <row r="184" spans="1:25" ht="14.25" customHeight="1" x14ac:dyDescent="0.2">
      <c r="A184" s="155" t="s">
        <v>31</v>
      </c>
      <c r="B184" s="98">
        <v>180</v>
      </c>
      <c r="C184" s="99">
        <f t="shared" ref="C184:C192" si="66">E184+(COUNTA($E$5:$E$192)-ROW()+2)*0.001</f>
        <v>-0.182</v>
      </c>
      <c r="D184" s="53" t="s">
        <v>119</v>
      </c>
      <c r="E184" s="110"/>
      <c r="F184" s="154">
        <f>SUM(E184:E192)</f>
        <v>0</v>
      </c>
      <c r="G184" s="153" t="e">
        <f>F184*100%/E193</f>
        <v>#DIV/0!</v>
      </c>
      <c r="H184" s="99">
        <f t="shared" ref="H184:H192" si="67">J184+(COUNTA($J$5:$J$192)-ROW()+2)*0.001</f>
        <v>-0.182</v>
      </c>
      <c r="I184" s="51" t="str">
        <f t="shared" si="54"/>
        <v>Muebles, almohadas y colchones (otros)</v>
      </c>
      <c r="J184" s="110"/>
      <c r="K184" s="158">
        <f>SUM(J184:J192)</f>
        <v>0</v>
      </c>
      <c r="L184" s="153" t="e">
        <f>K184*100%/J193</f>
        <v>#DIV/0!</v>
      </c>
      <c r="N184" s="37">
        <f t="shared" ref="N184:N192" si="68">S184+(COUNTA($S$5:$S$192)-ROW()+2)*0.001</f>
        <v>-0.182</v>
      </c>
      <c r="O184" s="49"/>
      <c r="P184" s="50"/>
      <c r="Q184" s="37">
        <f t="shared" ref="Q184:Q192" si="69">S184+(COUNTA($S$5:$S$192)-ROW()+2)*0.001</f>
        <v>-0.182</v>
      </c>
      <c r="R184" s="37" t="e">
        <f t="shared" si="57"/>
        <v>#N/A</v>
      </c>
      <c r="S184" s="50"/>
      <c r="U184" s="37">
        <f t="shared" ref="U184:U192" si="70">X184+(COUNTA($X$5:$X$192)-ROW()+2)*0.001</f>
        <v>6.0000000000000001E-3</v>
      </c>
      <c r="V184" s="31" t="str">
        <f>IFERROR(INDEX($O$5:$O$192, MATCH(0,INDEX(COUNTIF($V$4:V183, $O$5:$O$192),0,0),0)),"")</f>
        <v/>
      </c>
      <c r="W184" s="37">
        <f t="shared" si="64"/>
        <v>6.0000000000000001E-3</v>
      </c>
      <c r="X184" s="31">
        <f t="shared" si="65"/>
        <v>0</v>
      </c>
      <c r="Y184" s="49"/>
    </row>
    <row r="185" spans="1:25" ht="12.75" customHeight="1" x14ac:dyDescent="0.2">
      <c r="A185" s="155"/>
      <c r="B185" s="98">
        <v>181</v>
      </c>
      <c r="C185" s="99">
        <f t="shared" si="66"/>
        <v>-0.183</v>
      </c>
      <c r="D185" s="53" t="s">
        <v>211</v>
      </c>
      <c r="E185" s="110"/>
      <c r="F185" s="154"/>
      <c r="G185" s="153"/>
      <c r="H185" s="99">
        <f t="shared" si="67"/>
        <v>-0.183</v>
      </c>
      <c r="I185" s="51" t="str">
        <f t="shared" si="54"/>
        <v>Electrodomésticos</v>
      </c>
      <c r="J185" s="110"/>
      <c r="K185" s="159"/>
      <c r="L185" s="153"/>
      <c r="N185" s="37">
        <f t="shared" si="68"/>
        <v>-0.183</v>
      </c>
      <c r="O185" s="49"/>
      <c r="P185" s="50"/>
      <c r="Q185" s="37">
        <f t="shared" si="69"/>
        <v>-0.183</v>
      </c>
      <c r="R185" s="37" t="e">
        <f t="shared" si="57"/>
        <v>#N/A</v>
      </c>
      <c r="S185" s="50"/>
      <c r="U185" s="37">
        <f t="shared" si="70"/>
        <v>5.0000000000000001E-3</v>
      </c>
      <c r="V185" s="31" t="str">
        <f>IFERROR(INDEX($O$5:$O$192, MATCH(0,INDEX(COUNTIF($V$4:V184, $O$5:$O$192),0,0),0)),"")</f>
        <v/>
      </c>
      <c r="W185" s="37">
        <f t="shared" si="64"/>
        <v>5.0000000000000001E-3</v>
      </c>
      <c r="X185" s="31">
        <f t="shared" si="65"/>
        <v>0</v>
      </c>
      <c r="Y185" s="49"/>
    </row>
    <row r="186" spans="1:25" x14ac:dyDescent="0.2">
      <c r="A186" s="155"/>
      <c r="B186" s="98">
        <v>182</v>
      </c>
      <c r="C186" s="99">
        <f t="shared" si="66"/>
        <v>-0.184</v>
      </c>
      <c r="D186" s="51" t="s">
        <v>55</v>
      </c>
      <c r="E186" s="110"/>
      <c r="F186" s="154"/>
      <c r="G186" s="153"/>
      <c r="H186" s="99">
        <f t="shared" si="67"/>
        <v>-0.184</v>
      </c>
      <c r="I186" s="51" t="str">
        <f t="shared" si="54"/>
        <v>Aparatos electrónicos</v>
      </c>
      <c r="J186" s="110"/>
      <c r="K186" s="159"/>
      <c r="L186" s="153"/>
      <c r="N186" s="37">
        <f t="shared" si="68"/>
        <v>-0.184</v>
      </c>
      <c r="O186" s="49"/>
      <c r="P186" s="50"/>
      <c r="Q186" s="37">
        <f t="shared" si="69"/>
        <v>-0.184</v>
      </c>
      <c r="R186" s="37" t="e">
        <f t="shared" si="57"/>
        <v>#N/A</v>
      </c>
      <c r="S186" s="50"/>
      <c r="U186" s="37">
        <f t="shared" si="70"/>
        <v>4.0000000000000001E-3</v>
      </c>
      <c r="V186" s="31" t="str">
        <f>IFERROR(INDEX($O$5:$O$192, MATCH(0,INDEX(COUNTIF($V$4:V185, $O$5:$O$192),0,0),0)),"")</f>
        <v/>
      </c>
      <c r="W186" s="37">
        <f t="shared" si="64"/>
        <v>4.0000000000000001E-3</v>
      </c>
      <c r="X186" s="31">
        <f t="shared" si="65"/>
        <v>0</v>
      </c>
      <c r="Y186" s="49"/>
    </row>
    <row r="187" spans="1:25" s="37" customFormat="1" x14ac:dyDescent="0.2">
      <c r="A187" s="155"/>
      <c r="B187" s="98">
        <v>183</v>
      </c>
      <c r="C187" s="99">
        <f t="shared" si="66"/>
        <v>-0.185</v>
      </c>
      <c r="D187" s="51" t="s">
        <v>83</v>
      </c>
      <c r="E187" s="110"/>
      <c r="F187" s="154"/>
      <c r="G187" s="153"/>
      <c r="H187" s="99">
        <f t="shared" si="67"/>
        <v>-0.185</v>
      </c>
      <c r="I187" s="51" t="str">
        <f t="shared" si="54"/>
        <v>Restos de construcción</v>
      </c>
      <c r="J187" s="110"/>
      <c r="K187" s="159"/>
      <c r="L187" s="153"/>
      <c r="N187" s="37">
        <f t="shared" si="68"/>
        <v>-0.185</v>
      </c>
      <c r="O187" s="49"/>
      <c r="P187" s="50"/>
      <c r="Q187" s="37">
        <f t="shared" si="69"/>
        <v>-0.185</v>
      </c>
      <c r="R187" s="37" t="e">
        <f t="shared" si="57"/>
        <v>#N/A</v>
      </c>
      <c r="S187" s="50"/>
      <c r="U187" s="37">
        <f t="shared" si="70"/>
        <v>3.0000000000000001E-3</v>
      </c>
      <c r="V187" s="31" t="str">
        <f>IFERROR(INDEX($O$5:$O$192, MATCH(0,INDEX(COUNTIF($V$4:V186, $O$5:$O$192),0,0),0)),"")</f>
        <v/>
      </c>
      <c r="W187" s="37">
        <f t="shared" si="64"/>
        <v>3.0000000000000001E-3</v>
      </c>
      <c r="X187" s="31">
        <f t="shared" si="65"/>
        <v>0</v>
      </c>
      <c r="Y187" s="49"/>
    </row>
    <row r="188" spans="1:25" s="37" customFormat="1" x14ac:dyDescent="0.2">
      <c r="A188" s="155"/>
      <c r="B188" s="98">
        <v>184</v>
      </c>
      <c r="C188" s="99">
        <f t="shared" si="66"/>
        <v>-0.186</v>
      </c>
      <c r="D188" s="51" t="s">
        <v>71</v>
      </c>
      <c r="E188" s="110"/>
      <c r="F188" s="154"/>
      <c r="G188" s="153"/>
      <c r="H188" s="99">
        <f t="shared" si="67"/>
        <v>-0.186</v>
      </c>
      <c r="I188" s="51" t="str">
        <f t="shared" si="54"/>
        <v>AÑADIR</v>
      </c>
      <c r="J188" s="110"/>
      <c r="K188" s="159"/>
      <c r="L188" s="153"/>
      <c r="N188" s="37">
        <f t="shared" si="68"/>
        <v>-0.186</v>
      </c>
      <c r="O188" s="49"/>
      <c r="P188" s="50"/>
      <c r="Q188" s="37">
        <f t="shared" si="69"/>
        <v>-0.186</v>
      </c>
      <c r="R188" s="37" t="e">
        <f t="shared" si="57"/>
        <v>#N/A</v>
      </c>
      <c r="S188" s="50"/>
      <c r="U188" s="37">
        <f t="shared" si="70"/>
        <v>2E-3</v>
      </c>
      <c r="V188" s="31" t="str">
        <f>IFERROR(INDEX($O$5:$O$192, MATCH(0,INDEX(COUNTIF($V$4:V187, $O$5:$O$192),0,0),0)),"")</f>
        <v/>
      </c>
      <c r="W188" s="37">
        <f t="shared" si="64"/>
        <v>2E-3</v>
      </c>
      <c r="X188" s="31">
        <f t="shared" si="65"/>
        <v>0</v>
      </c>
      <c r="Y188" s="49"/>
    </row>
    <row r="189" spans="1:25" s="37" customFormat="1" x14ac:dyDescent="0.2">
      <c r="A189" s="155"/>
      <c r="B189" s="98">
        <v>185</v>
      </c>
      <c r="C189" s="99">
        <f t="shared" si="66"/>
        <v>-0.187</v>
      </c>
      <c r="D189" s="51" t="s">
        <v>71</v>
      </c>
      <c r="E189" s="110"/>
      <c r="F189" s="154"/>
      <c r="G189" s="153"/>
      <c r="H189" s="99">
        <f t="shared" si="67"/>
        <v>-0.187</v>
      </c>
      <c r="I189" s="51" t="str">
        <f t="shared" si="54"/>
        <v>AÑADIR</v>
      </c>
      <c r="J189" s="110"/>
      <c r="K189" s="159"/>
      <c r="L189" s="153"/>
      <c r="N189" s="37">
        <f t="shared" si="68"/>
        <v>-0.187</v>
      </c>
      <c r="O189" s="49"/>
      <c r="P189" s="50"/>
      <c r="Q189" s="37">
        <f t="shared" si="69"/>
        <v>-0.187</v>
      </c>
      <c r="R189" s="37" t="e">
        <f t="shared" si="57"/>
        <v>#N/A</v>
      </c>
      <c r="S189" s="50"/>
      <c r="U189" s="37">
        <f t="shared" si="70"/>
        <v>1E-3</v>
      </c>
      <c r="V189" s="31" t="str">
        <f>IFERROR(INDEX($O$5:$O$192, MATCH(0,INDEX(COUNTIF($V$4:V188, $O$5:$O$192),0,0),0)),"")</f>
        <v/>
      </c>
      <c r="W189" s="37">
        <f t="shared" si="64"/>
        <v>1E-3</v>
      </c>
      <c r="X189" s="31">
        <f t="shared" si="65"/>
        <v>0</v>
      </c>
      <c r="Y189" s="49"/>
    </row>
    <row r="190" spans="1:25" s="37" customFormat="1" x14ac:dyDescent="0.2">
      <c r="A190" s="155"/>
      <c r="B190" s="98">
        <v>186</v>
      </c>
      <c r="C190" s="99">
        <f t="shared" si="66"/>
        <v>-0.188</v>
      </c>
      <c r="D190" s="51" t="s">
        <v>71</v>
      </c>
      <c r="E190" s="110"/>
      <c r="F190" s="154"/>
      <c r="G190" s="153"/>
      <c r="H190" s="99">
        <f t="shared" si="67"/>
        <v>-0.188</v>
      </c>
      <c r="I190" s="51" t="str">
        <f t="shared" si="54"/>
        <v>AÑADIR</v>
      </c>
      <c r="J190" s="110"/>
      <c r="K190" s="159"/>
      <c r="L190" s="153"/>
      <c r="N190" s="37">
        <f t="shared" si="68"/>
        <v>-0.188</v>
      </c>
      <c r="O190" s="49"/>
      <c r="P190" s="50"/>
      <c r="Q190" s="37">
        <f t="shared" si="69"/>
        <v>-0.188</v>
      </c>
      <c r="R190" s="37" t="e">
        <f t="shared" si="57"/>
        <v>#N/A</v>
      </c>
      <c r="S190" s="50"/>
      <c r="U190" s="37">
        <f t="shared" si="70"/>
        <v>0</v>
      </c>
      <c r="V190" s="31" t="str">
        <f>IFERROR(INDEX($O$5:$O$192, MATCH(0,INDEX(COUNTIF($V$4:V189, $O$5:$O$192),0,0),0)),"")</f>
        <v/>
      </c>
      <c r="W190" s="37">
        <f t="shared" si="64"/>
        <v>0</v>
      </c>
      <c r="X190" s="31">
        <f t="shared" si="65"/>
        <v>0</v>
      </c>
      <c r="Y190" s="49"/>
    </row>
    <row r="191" spans="1:25" s="37" customFormat="1" x14ac:dyDescent="0.2">
      <c r="A191" s="155"/>
      <c r="B191" s="98">
        <v>187</v>
      </c>
      <c r="C191" s="99">
        <f t="shared" si="66"/>
        <v>-0.189</v>
      </c>
      <c r="D191" s="51" t="s">
        <v>71</v>
      </c>
      <c r="E191" s="110"/>
      <c r="F191" s="154"/>
      <c r="G191" s="153"/>
      <c r="H191" s="99">
        <f t="shared" si="67"/>
        <v>-0.189</v>
      </c>
      <c r="I191" s="51" t="str">
        <f t="shared" si="54"/>
        <v>AÑADIR</v>
      </c>
      <c r="J191" s="110"/>
      <c r="K191" s="159"/>
      <c r="L191" s="153"/>
      <c r="N191" s="37">
        <f t="shared" si="68"/>
        <v>-0.189</v>
      </c>
      <c r="O191" s="49"/>
      <c r="P191" s="50"/>
      <c r="Q191" s="37">
        <f t="shared" si="69"/>
        <v>-0.189</v>
      </c>
      <c r="R191" s="37" t="e">
        <f t="shared" si="57"/>
        <v>#N/A</v>
      </c>
      <c r="S191" s="50"/>
      <c r="U191" s="37">
        <f t="shared" si="70"/>
        <v>-1E-3</v>
      </c>
      <c r="V191" s="31" t="str">
        <f>IFERROR(INDEX($O$5:$O$192, MATCH(0,INDEX(COUNTIF($V$4:V190, $O$5:$O$192),0,0),0)),"")</f>
        <v/>
      </c>
      <c r="W191" s="37">
        <f t="shared" si="64"/>
        <v>-1E-3</v>
      </c>
      <c r="X191" s="31">
        <f t="shared" si="65"/>
        <v>0</v>
      </c>
      <c r="Y191" s="49"/>
    </row>
    <row r="192" spans="1:25" s="37" customFormat="1" x14ac:dyDescent="0.2">
      <c r="A192" s="155"/>
      <c r="B192" s="98">
        <v>188</v>
      </c>
      <c r="C192" s="99">
        <f t="shared" si="66"/>
        <v>-0.19</v>
      </c>
      <c r="D192" s="51" t="s">
        <v>71</v>
      </c>
      <c r="E192" s="110"/>
      <c r="F192" s="154"/>
      <c r="G192" s="153"/>
      <c r="H192" s="99">
        <f t="shared" si="67"/>
        <v>-0.19</v>
      </c>
      <c r="I192" s="51" t="str">
        <f t="shared" si="54"/>
        <v>AÑADIR</v>
      </c>
      <c r="J192" s="110"/>
      <c r="K192" s="160"/>
      <c r="L192" s="153"/>
      <c r="N192" s="37">
        <f t="shared" si="68"/>
        <v>-0.19</v>
      </c>
      <c r="O192" s="49"/>
      <c r="P192" s="50"/>
      <c r="Q192" s="37">
        <f t="shared" si="69"/>
        <v>-0.19</v>
      </c>
      <c r="R192" s="37" t="e">
        <f t="shared" si="57"/>
        <v>#N/A</v>
      </c>
      <c r="S192" s="50"/>
      <c r="U192" s="37">
        <f t="shared" si="70"/>
        <v>-2E-3</v>
      </c>
      <c r="V192" s="31" t="str">
        <f>IFERROR(INDEX($O$5:$O$192, MATCH(0,INDEX(COUNTIF($V$4:V191, $O$5:$O$192),0,0),0)),"")</f>
        <v/>
      </c>
      <c r="W192" s="37">
        <f t="shared" si="64"/>
        <v>-2E-3</v>
      </c>
      <c r="X192" s="31">
        <f t="shared" si="65"/>
        <v>0</v>
      </c>
      <c r="Y192" s="49"/>
    </row>
    <row r="193" spans="5:23" x14ac:dyDescent="0.2">
      <c r="E193" s="157">
        <f>SUM(F5:F192)</f>
        <v>0</v>
      </c>
      <c r="F193" s="157"/>
      <c r="G193" s="97" t="e">
        <f>SUM(G5:G192)</f>
        <v>#DIV/0!</v>
      </c>
      <c r="H193" s="97"/>
      <c r="I193" s="97"/>
      <c r="J193" s="157">
        <f>SUM(K5:K192)</f>
        <v>0</v>
      </c>
      <c r="K193" s="157"/>
      <c r="L193" s="97" t="e">
        <f>SUM(L5:L192)</f>
        <v>#DIV/0!</v>
      </c>
      <c r="O193" s="37"/>
      <c r="S193" s="25">
        <f>SUM(S5:S192)</f>
        <v>0</v>
      </c>
      <c r="V193" s="40">
        <f>COUNTIF(X5:X192, "&gt; 0" )</f>
        <v>0</v>
      </c>
    </row>
    <row r="194" spans="5:23" x14ac:dyDescent="0.2">
      <c r="S194" s="41" t="s">
        <v>122</v>
      </c>
      <c r="V194" s="41" t="s">
        <v>85</v>
      </c>
      <c r="W194" s="41"/>
    </row>
  </sheetData>
  <sheetProtection selectLockedCells="1"/>
  <mergeCells count="69">
    <mergeCell ref="E4:F4"/>
    <mergeCell ref="A17:A45"/>
    <mergeCell ref="A93:A101"/>
    <mergeCell ref="A46:A70"/>
    <mergeCell ref="A71:A79"/>
    <mergeCell ref="A5:A16"/>
    <mergeCell ref="F5:F16"/>
    <mergeCell ref="F17:F45"/>
    <mergeCell ref="F46:F70"/>
    <mergeCell ref="F71:F79"/>
    <mergeCell ref="L80:L92"/>
    <mergeCell ref="A80:A92"/>
    <mergeCell ref="E193:F193"/>
    <mergeCell ref="F80:F92"/>
    <mergeCell ref="F93:F101"/>
    <mergeCell ref="F102:F121"/>
    <mergeCell ref="F122:F132"/>
    <mergeCell ref="F133:F150"/>
    <mergeCell ref="F151:F161"/>
    <mergeCell ref="F162:F169"/>
    <mergeCell ref="A102:A121"/>
    <mergeCell ref="A122:A132"/>
    <mergeCell ref="L151:L161"/>
    <mergeCell ref="L162:L169"/>
    <mergeCell ref="L170:L183"/>
    <mergeCell ref="L184:L192"/>
    <mergeCell ref="J4:K4"/>
    <mergeCell ref="L5:L16"/>
    <mergeCell ref="L17:L45"/>
    <mergeCell ref="L46:L70"/>
    <mergeCell ref="L71:L79"/>
    <mergeCell ref="K5:K16"/>
    <mergeCell ref="K17:K45"/>
    <mergeCell ref="K46:K70"/>
    <mergeCell ref="K71:K79"/>
    <mergeCell ref="J193:K193"/>
    <mergeCell ref="K151:K161"/>
    <mergeCell ref="K162:K169"/>
    <mergeCell ref="K170:K183"/>
    <mergeCell ref="K184:K192"/>
    <mergeCell ref="A184:A192"/>
    <mergeCell ref="L93:L101"/>
    <mergeCell ref="L102:L121"/>
    <mergeCell ref="L122:L132"/>
    <mergeCell ref="L133:L150"/>
    <mergeCell ref="K133:K150"/>
    <mergeCell ref="G133:G150"/>
    <mergeCell ref="A133:A150"/>
    <mergeCell ref="A151:A161"/>
    <mergeCell ref="A162:A169"/>
    <mergeCell ref="A170:A183"/>
    <mergeCell ref="F170:F183"/>
    <mergeCell ref="F184:F192"/>
    <mergeCell ref="G184:G192"/>
    <mergeCell ref="G170:G183"/>
    <mergeCell ref="G151:G161"/>
    <mergeCell ref="G162:G169"/>
    <mergeCell ref="K93:K101"/>
    <mergeCell ref="K102:K121"/>
    <mergeCell ref="K122:K132"/>
    <mergeCell ref="G80:G92"/>
    <mergeCell ref="G93:G101"/>
    <mergeCell ref="G102:G121"/>
    <mergeCell ref="G122:G132"/>
    <mergeCell ref="G5:G16"/>
    <mergeCell ref="G17:G45"/>
    <mergeCell ref="G46:G70"/>
    <mergeCell ref="G71:G79"/>
    <mergeCell ref="K80:K9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0D3A9-3FDD-43FD-A77A-1282D1A96F42}">
  <dimension ref="A1:Z377"/>
  <sheetViews>
    <sheetView tabSelected="1" zoomScaleNormal="100" workbookViewId="0">
      <selection activeCell="D19" sqref="D19"/>
    </sheetView>
  </sheetViews>
  <sheetFormatPr baseColWidth="10" defaultColWidth="11.42578125" defaultRowHeight="15" x14ac:dyDescent="0.25"/>
  <cols>
    <col min="1" max="1" width="16.85546875" style="1" customWidth="1"/>
    <col min="2" max="2" width="11.42578125" style="1"/>
    <col min="3" max="3" width="20.85546875" style="1" customWidth="1"/>
    <col min="4" max="5" width="11.42578125" style="1"/>
    <col min="6" max="6" width="4.7109375" style="1" customWidth="1"/>
    <col min="7" max="14" width="11.42578125" style="1"/>
    <col min="15" max="18" width="11.42578125" style="70" customWidth="1"/>
    <col min="19" max="20" width="11.42578125" style="70"/>
    <col min="21" max="16384" width="11.42578125" style="1"/>
  </cols>
  <sheetData>
    <row r="1" spans="1:20" s="127" customFormat="1" ht="16.5" x14ac:dyDescent="0.3">
      <c r="A1" s="126" t="s">
        <v>56</v>
      </c>
      <c r="O1" s="131"/>
      <c r="P1" s="131"/>
      <c r="Q1" s="131"/>
      <c r="R1" s="131"/>
      <c r="S1" s="131"/>
      <c r="T1" s="131"/>
    </row>
    <row r="2" spans="1:20" s="42" customFormat="1" x14ac:dyDescent="0.25">
      <c r="A2" s="132" t="s">
        <v>88</v>
      </c>
      <c r="O2" s="86"/>
      <c r="P2" s="86"/>
      <c r="Q2" s="86"/>
      <c r="R2" s="86"/>
      <c r="S2" s="86"/>
      <c r="T2" s="86"/>
    </row>
    <row r="3" spans="1:20" x14ac:dyDescent="0.25">
      <c r="E3" s="35"/>
      <c r="F3" s="35"/>
      <c r="G3" s="35"/>
      <c r="H3" s="35"/>
      <c r="I3" s="35"/>
      <c r="J3" s="35"/>
      <c r="K3" s="35"/>
      <c r="L3" s="35"/>
      <c r="M3" s="35"/>
    </row>
    <row r="4" spans="1:20" ht="16.5" x14ac:dyDescent="0.25">
      <c r="A4" s="116" t="s">
        <v>57</v>
      </c>
      <c r="B4" s="38"/>
      <c r="C4" s="38"/>
      <c r="E4" s="35"/>
      <c r="F4" s="35"/>
      <c r="G4" s="35"/>
      <c r="H4" s="35"/>
      <c r="I4" s="35"/>
      <c r="J4" s="35"/>
      <c r="K4" s="35"/>
      <c r="L4" s="35"/>
      <c r="M4" s="35"/>
      <c r="O4" s="87" t="s">
        <v>131</v>
      </c>
    </row>
    <row r="5" spans="1:20" s="36" customFormat="1" x14ac:dyDescent="0.25">
      <c r="A5" s="117" t="s">
        <v>0</v>
      </c>
      <c r="B5" s="166" t="s">
        <v>28</v>
      </c>
      <c r="C5" s="166"/>
      <c r="D5" s="166" t="s">
        <v>130</v>
      </c>
      <c r="E5" s="166"/>
      <c r="G5" s="38"/>
      <c r="H5" s="38"/>
      <c r="I5" s="38"/>
      <c r="J5" s="38"/>
      <c r="K5" s="38"/>
      <c r="L5" s="38"/>
      <c r="M5" s="38"/>
      <c r="O5" s="88"/>
      <c r="P5" s="70"/>
      <c r="Q5" s="70"/>
      <c r="R5" s="70"/>
      <c r="S5" s="70"/>
      <c r="T5" s="70"/>
    </row>
    <row r="6" spans="1:20" x14ac:dyDescent="0.25">
      <c r="A6" s="115" t="s">
        <v>203</v>
      </c>
      <c r="B6" s="55">
        <f>'2.Datos'!F5</f>
        <v>0</v>
      </c>
      <c r="C6" s="96" t="e">
        <f>'2.Datos'!G5</f>
        <v>#DIV/0!</v>
      </c>
      <c r="D6" s="55">
        <f>'2.Datos'!K5</f>
        <v>0</v>
      </c>
      <c r="E6" s="96" t="e">
        <f>'2.Datos'!L5</f>
        <v>#DIV/0!</v>
      </c>
      <c r="G6" s="35"/>
      <c r="H6" s="35"/>
      <c r="I6" s="35"/>
      <c r="J6" s="35"/>
      <c r="K6" s="35"/>
      <c r="L6" s="35"/>
      <c r="M6" s="35"/>
      <c r="O6" s="88"/>
    </row>
    <row r="7" spans="1:20" x14ac:dyDescent="0.25">
      <c r="A7" s="115" t="s">
        <v>204</v>
      </c>
      <c r="B7" s="55">
        <f>'2.Datos'!F17</f>
        <v>0</v>
      </c>
      <c r="C7" s="96" t="e">
        <f>'2.Datos'!G17</f>
        <v>#DIV/0!</v>
      </c>
      <c r="D7" s="55">
        <f>'2.Datos'!K17</f>
        <v>0</v>
      </c>
      <c r="E7" s="96" t="e">
        <f>'2.Datos'!L17</f>
        <v>#DIV/0!</v>
      </c>
      <c r="G7" s="35"/>
      <c r="H7" s="35"/>
      <c r="I7" s="35"/>
      <c r="J7" s="35"/>
      <c r="K7" s="35"/>
      <c r="L7" s="35"/>
      <c r="M7" s="35"/>
      <c r="O7" s="88"/>
    </row>
    <row r="8" spans="1:20" x14ac:dyDescent="0.25">
      <c r="A8" s="115" t="s">
        <v>205</v>
      </c>
      <c r="B8" s="55">
        <f>'2.Datos'!F46</f>
        <v>0</v>
      </c>
      <c r="C8" s="96" t="e">
        <f>'2.Datos'!G46</f>
        <v>#DIV/0!</v>
      </c>
      <c r="D8" s="55">
        <f>'2.Datos'!K46</f>
        <v>0</v>
      </c>
      <c r="E8" s="96" t="e">
        <f>'2.Datos'!L46</f>
        <v>#DIV/0!</v>
      </c>
      <c r="G8" s="35"/>
      <c r="H8" s="35"/>
      <c r="I8" s="35"/>
      <c r="J8" s="35"/>
      <c r="K8" s="35"/>
      <c r="L8" s="35"/>
      <c r="M8" s="35"/>
      <c r="O8" s="88"/>
    </row>
    <row r="9" spans="1:20" x14ac:dyDescent="0.25">
      <c r="A9" s="115" t="s">
        <v>208</v>
      </c>
      <c r="B9" s="55">
        <f>'2.Datos'!F71</f>
        <v>0</v>
      </c>
      <c r="C9" s="96" t="e">
        <f>'2.Datos'!G71</f>
        <v>#DIV/0!</v>
      </c>
      <c r="D9" s="55">
        <f>'2.Datos'!K71</f>
        <v>0</v>
      </c>
      <c r="E9" s="96" t="e">
        <f>'2.Datos'!L71</f>
        <v>#DIV/0!</v>
      </c>
      <c r="G9" s="35"/>
      <c r="H9" s="35"/>
      <c r="I9" s="35"/>
      <c r="J9" s="35"/>
      <c r="K9" s="35"/>
      <c r="L9" s="35"/>
      <c r="M9" s="35"/>
      <c r="O9" s="88"/>
    </row>
    <row r="10" spans="1:20" x14ac:dyDescent="0.25">
      <c r="A10" s="115" t="s">
        <v>173</v>
      </c>
      <c r="B10" s="55">
        <f>'2.Datos'!F80</f>
        <v>0</v>
      </c>
      <c r="C10" s="96" t="e">
        <f>'2.Datos'!G80</f>
        <v>#DIV/0!</v>
      </c>
      <c r="D10" s="55">
        <f>'2.Datos'!K80</f>
        <v>0</v>
      </c>
      <c r="E10" s="96" t="e">
        <f>'2.Datos'!L80</f>
        <v>#DIV/0!</v>
      </c>
      <c r="G10" s="35"/>
      <c r="H10" s="35"/>
      <c r="I10" s="35"/>
      <c r="J10" s="35"/>
      <c r="K10" s="35"/>
      <c r="L10" s="35"/>
      <c r="M10" s="35"/>
      <c r="O10" s="88"/>
    </row>
    <row r="11" spans="1:20" x14ac:dyDescent="0.25">
      <c r="A11" s="115" t="s">
        <v>178</v>
      </c>
      <c r="B11" s="55">
        <f>'2.Datos'!F93</f>
        <v>0</v>
      </c>
      <c r="C11" s="96" t="e">
        <f>'2.Datos'!G93</f>
        <v>#DIV/0!</v>
      </c>
      <c r="D11" s="55">
        <f>'2.Datos'!K93</f>
        <v>0</v>
      </c>
      <c r="E11" s="96" t="e">
        <f>'2.Datos'!L93</f>
        <v>#DIV/0!</v>
      </c>
      <c r="G11" s="35"/>
      <c r="H11" s="35"/>
      <c r="I11" s="35"/>
      <c r="J11" s="35"/>
      <c r="K11" s="35"/>
      <c r="L11" s="35"/>
      <c r="M11" s="35"/>
      <c r="O11" s="88"/>
    </row>
    <row r="12" spans="1:20" x14ac:dyDescent="0.25">
      <c r="A12" s="115" t="s">
        <v>206</v>
      </c>
      <c r="B12" s="55">
        <f>'2.Datos'!F102</f>
        <v>0</v>
      </c>
      <c r="C12" s="96" t="e">
        <f>'2.Datos'!G102</f>
        <v>#DIV/0!</v>
      </c>
      <c r="D12" s="55">
        <f>'2.Datos'!K102</f>
        <v>0</v>
      </c>
      <c r="E12" s="96" t="e">
        <f>'2.Datos'!L102</f>
        <v>#DIV/0!</v>
      </c>
      <c r="G12" s="35"/>
      <c r="H12" s="35"/>
      <c r="I12" s="35"/>
      <c r="J12" s="35"/>
      <c r="K12" s="35"/>
      <c r="L12" s="35"/>
      <c r="M12" s="35"/>
      <c r="O12" s="88"/>
    </row>
    <row r="13" spans="1:20" x14ac:dyDescent="0.25">
      <c r="A13" s="115" t="s">
        <v>30</v>
      </c>
      <c r="B13" s="55">
        <f>'2.Datos'!F122</f>
        <v>0</v>
      </c>
      <c r="C13" s="96" t="e">
        <f>'2.Datos'!G122</f>
        <v>#DIV/0!</v>
      </c>
      <c r="D13" s="55">
        <f>'2.Datos'!K122</f>
        <v>0</v>
      </c>
      <c r="E13" s="96" t="e">
        <f>'2.Datos'!L122</f>
        <v>#DIV/0!</v>
      </c>
      <c r="G13" s="35"/>
      <c r="H13" s="35"/>
      <c r="I13" s="35"/>
      <c r="J13" s="35"/>
      <c r="K13" s="35"/>
      <c r="L13" s="35"/>
      <c r="M13" s="35"/>
      <c r="O13" s="88"/>
    </row>
    <row r="14" spans="1:20" s="36" customFormat="1" x14ac:dyDescent="0.25">
      <c r="A14" s="115" t="s">
        <v>202</v>
      </c>
      <c r="B14" s="55">
        <f>'2.Datos'!F133</f>
        <v>0</v>
      </c>
      <c r="C14" s="96" t="e">
        <f>'2.Datos'!G133</f>
        <v>#DIV/0!</v>
      </c>
      <c r="D14" s="55">
        <f>'2.Datos'!K133</f>
        <v>0</v>
      </c>
      <c r="E14" s="96" t="e">
        <f>'2.Datos'!L133</f>
        <v>#DIV/0!</v>
      </c>
      <c r="G14" s="38"/>
      <c r="H14" s="38"/>
      <c r="I14" s="38"/>
      <c r="J14" s="38"/>
      <c r="K14" s="38"/>
      <c r="L14" s="38"/>
      <c r="M14" s="38"/>
      <c r="O14" s="88"/>
      <c r="P14" s="70"/>
      <c r="Q14" s="70"/>
      <c r="R14" s="70"/>
      <c r="S14" s="70"/>
      <c r="T14" s="70"/>
    </row>
    <row r="15" spans="1:20" x14ac:dyDescent="0.25">
      <c r="A15" s="115" t="s">
        <v>189</v>
      </c>
      <c r="B15" s="55">
        <f>'2.Datos'!F151</f>
        <v>0</v>
      </c>
      <c r="C15" s="96" t="e">
        <f>'2.Datos'!G151</f>
        <v>#DIV/0!</v>
      </c>
      <c r="D15" s="55">
        <f>'2.Datos'!K151</f>
        <v>0</v>
      </c>
      <c r="E15" s="96" t="e">
        <f>'2.Datos'!L151</f>
        <v>#DIV/0!</v>
      </c>
      <c r="G15" s="35"/>
      <c r="H15" s="35"/>
      <c r="I15" s="35"/>
      <c r="J15" s="35"/>
      <c r="K15" s="35"/>
      <c r="L15" s="35"/>
      <c r="M15" s="35"/>
    </row>
    <row r="16" spans="1:20" s="36" customFormat="1" x14ac:dyDescent="0.25">
      <c r="A16" s="115" t="s">
        <v>194</v>
      </c>
      <c r="B16" s="55">
        <f>'2.Datos'!F162</f>
        <v>0</v>
      </c>
      <c r="C16" s="96" t="e">
        <f>'2.Datos'!G162</f>
        <v>#DIV/0!</v>
      </c>
      <c r="D16" s="55">
        <f>'2.Datos'!K162</f>
        <v>0</v>
      </c>
      <c r="E16" s="96" t="e">
        <f>'2.Datos'!L162</f>
        <v>#DIV/0!</v>
      </c>
      <c r="G16" s="38"/>
      <c r="H16" s="38"/>
      <c r="I16" s="38"/>
      <c r="J16" s="38"/>
      <c r="K16" s="38"/>
      <c r="L16" s="38"/>
      <c r="M16" s="38"/>
      <c r="O16" s="70"/>
      <c r="P16" s="70"/>
      <c r="Q16" s="70"/>
      <c r="R16" s="70"/>
      <c r="S16" s="70"/>
      <c r="T16" s="70"/>
    </row>
    <row r="17" spans="1:20" s="36" customFormat="1" x14ac:dyDescent="0.25">
      <c r="A17" s="115" t="s">
        <v>207</v>
      </c>
      <c r="B17" s="55">
        <f>'2.Datos'!F170</f>
        <v>0</v>
      </c>
      <c r="C17" s="96" t="e">
        <f>'2.Datos'!G170</f>
        <v>#DIV/0!</v>
      </c>
      <c r="D17" s="55">
        <f>'2.Datos'!K170</f>
        <v>0</v>
      </c>
      <c r="E17" s="96" t="e">
        <f>'2.Datos'!L170</f>
        <v>#DIV/0!</v>
      </c>
      <c r="G17" s="38"/>
      <c r="H17" s="38"/>
      <c r="I17" s="38"/>
      <c r="J17" s="38"/>
      <c r="K17" s="38"/>
      <c r="L17" s="38"/>
      <c r="M17" s="38"/>
      <c r="O17" s="70"/>
      <c r="P17" s="70"/>
      <c r="Q17" s="70"/>
      <c r="R17" s="70"/>
      <c r="S17" s="70"/>
      <c r="T17" s="70"/>
    </row>
    <row r="18" spans="1:20" s="36" customFormat="1" x14ac:dyDescent="0.25">
      <c r="A18" s="115" t="s">
        <v>31</v>
      </c>
      <c r="B18" s="55">
        <f>'2.Datos'!F184</f>
        <v>0</v>
      </c>
      <c r="C18" s="96" t="e">
        <f>'2.Datos'!G184</f>
        <v>#DIV/0!</v>
      </c>
      <c r="D18" s="55">
        <f>'2.Datos'!K184</f>
        <v>0</v>
      </c>
      <c r="E18" s="96" t="e">
        <f>'2.Datos'!L184</f>
        <v>#DIV/0!</v>
      </c>
      <c r="G18" s="38"/>
      <c r="H18" s="38"/>
      <c r="I18" s="38"/>
      <c r="J18" s="38"/>
      <c r="K18" s="38"/>
      <c r="L18" s="38"/>
      <c r="M18" s="38"/>
      <c r="O18" s="70"/>
      <c r="P18" s="70"/>
      <c r="Q18" s="70"/>
      <c r="R18" s="70"/>
      <c r="S18" s="70"/>
      <c r="T18" s="70"/>
    </row>
    <row r="19" spans="1:20" x14ac:dyDescent="0.25">
      <c r="A19" s="56" t="s">
        <v>2</v>
      </c>
      <c r="B19" s="57">
        <f>SUM(B6:B18)</f>
        <v>0</v>
      </c>
      <c r="C19" s="58" t="e">
        <f>SUM(C6:C18)</f>
        <v>#DIV/0!</v>
      </c>
      <c r="D19" s="57">
        <f>SUM(D6:D18)</f>
        <v>0</v>
      </c>
      <c r="E19" s="58" t="e">
        <f>SUM(E6:E18)</f>
        <v>#DIV/0!</v>
      </c>
      <c r="G19" s="35"/>
      <c r="H19" s="35"/>
      <c r="I19" s="35"/>
      <c r="J19" s="35"/>
      <c r="K19" s="35"/>
      <c r="L19" s="35"/>
      <c r="M19" s="35"/>
    </row>
    <row r="20" spans="1:20" x14ac:dyDescent="0.25">
      <c r="E20" s="35"/>
      <c r="F20" s="35"/>
      <c r="G20" s="35"/>
      <c r="H20" s="35"/>
      <c r="I20" s="35"/>
      <c r="J20" s="35"/>
      <c r="K20" s="35"/>
      <c r="L20" s="35"/>
      <c r="M20" s="35"/>
    </row>
    <row r="21" spans="1:20" x14ac:dyDescent="0.25">
      <c r="E21" s="35"/>
      <c r="F21" s="35"/>
      <c r="G21" s="35"/>
      <c r="H21" s="35"/>
      <c r="I21" s="35"/>
      <c r="J21" s="35"/>
      <c r="K21" s="35"/>
      <c r="L21" s="35"/>
      <c r="M21" s="35"/>
    </row>
    <row r="22" spans="1:20" x14ac:dyDescent="0.25">
      <c r="A22" s="118" t="s">
        <v>134</v>
      </c>
      <c r="B22" s="115"/>
      <c r="C22" s="115"/>
      <c r="D22" s="115"/>
      <c r="E22" s="115"/>
      <c r="F22" s="115"/>
      <c r="G22" s="115"/>
      <c r="H22" s="118" t="s">
        <v>135</v>
      </c>
      <c r="I22" s="115"/>
      <c r="J22" s="115"/>
      <c r="K22" s="115"/>
      <c r="L22" s="115"/>
      <c r="M22" s="115"/>
      <c r="N22" s="115"/>
      <c r="O22" s="119"/>
    </row>
    <row r="23" spans="1:20" x14ac:dyDescent="0.25">
      <c r="A23" s="38"/>
      <c r="B23" s="38"/>
      <c r="C23" s="38"/>
      <c r="D23" s="38"/>
      <c r="E23" s="38"/>
    </row>
    <row r="25" spans="1:20" ht="24" customHeight="1" x14ac:dyDescent="0.25"/>
    <row r="26" spans="1:20" ht="24" customHeight="1" x14ac:dyDescent="0.25"/>
    <row r="27" spans="1:20" ht="24" customHeight="1" x14ac:dyDescent="0.25"/>
    <row r="28" spans="1:20" ht="24" customHeight="1" x14ac:dyDescent="0.25"/>
    <row r="29" spans="1:20" ht="24" customHeight="1" x14ac:dyDescent="0.25"/>
    <row r="30" spans="1:20" ht="24" customHeight="1" x14ac:dyDescent="0.25"/>
    <row r="31" spans="1:20" ht="24" customHeight="1" x14ac:dyDescent="0.25"/>
    <row r="32" spans="1:20" ht="24" customHeight="1" x14ac:dyDescent="0.25"/>
    <row r="33" spans="1:20" ht="24" customHeight="1" x14ac:dyDescent="0.25"/>
    <row r="34" spans="1:20" ht="24" customHeight="1" x14ac:dyDescent="0.25"/>
    <row r="35" spans="1:20" s="36" customFormat="1" ht="24" customHeight="1" x14ac:dyDescent="0.25">
      <c r="A35" s="59"/>
      <c r="B35" s="81"/>
      <c r="C35" s="81"/>
      <c r="D35" s="60"/>
      <c r="E35" s="61"/>
      <c r="O35" s="70"/>
      <c r="P35" s="70"/>
      <c r="Q35" s="70"/>
      <c r="R35" s="70"/>
      <c r="S35" s="70"/>
      <c r="T35" s="70"/>
    </row>
    <row r="36" spans="1:20" s="36" customFormat="1" ht="16.5" customHeight="1" x14ac:dyDescent="0.25">
      <c r="A36" s="116" t="s">
        <v>58</v>
      </c>
      <c r="B36" s="120"/>
      <c r="C36" s="120"/>
      <c r="D36" s="121"/>
      <c r="E36" s="122"/>
      <c r="F36" s="115"/>
      <c r="G36" s="116" t="s">
        <v>132</v>
      </c>
      <c r="H36" s="116"/>
      <c r="I36" s="115"/>
      <c r="J36" s="115"/>
      <c r="K36" s="38"/>
      <c r="O36" s="70"/>
      <c r="P36" s="70"/>
      <c r="Q36" s="70"/>
      <c r="R36" s="70"/>
      <c r="S36" s="70"/>
      <c r="T36" s="70"/>
    </row>
    <row r="37" spans="1:20" s="36" customFormat="1" ht="9" customHeight="1" x14ac:dyDescent="0.25">
      <c r="A37" s="59"/>
      <c r="B37" s="92"/>
      <c r="C37" s="92"/>
      <c r="D37" s="60"/>
      <c r="E37" s="61"/>
      <c r="G37" s="38"/>
      <c r="H37" s="38"/>
      <c r="I37" s="38"/>
      <c r="J37" s="38"/>
      <c r="K37" s="38"/>
      <c r="O37" s="70"/>
      <c r="P37" s="70"/>
      <c r="Q37" s="70"/>
      <c r="R37" s="70"/>
      <c r="S37" s="70"/>
      <c r="T37" s="70"/>
    </row>
    <row r="38" spans="1:20" s="36" customFormat="1" ht="24" customHeight="1" x14ac:dyDescent="0.25">
      <c r="A38" s="93" t="s">
        <v>5</v>
      </c>
      <c r="B38" s="167" t="s">
        <v>27</v>
      </c>
      <c r="C38" s="167"/>
      <c r="D38" s="167" t="s">
        <v>28</v>
      </c>
      <c r="E38" s="167"/>
      <c r="G38" s="93" t="s">
        <v>5</v>
      </c>
      <c r="H38" s="167" t="s">
        <v>27</v>
      </c>
      <c r="I38" s="167"/>
      <c r="J38" s="167" t="s">
        <v>130</v>
      </c>
      <c r="K38" s="167"/>
      <c r="O38" s="70"/>
      <c r="P38" s="89"/>
      <c r="Q38" s="70"/>
      <c r="R38" s="70"/>
      <c r="S38" s="70"/>
      <c r="T38" s="70"/>
    </row>
    <row r="39" spans="1:20" s="36" customFormat="1" ht="24" customHeight="1" x14ac:dyDescent="0.25">
      <c r="A39" s="59">
        <v>1</v>
      </c>
      <c r="B39" s="165" t="str">
        <f>VLOOKUP(LARGE('2.Datos'!$C$5:$C$192,'3.Resultados'!A39),'2.Datos'!$C$5:$E$192,2,0)</f>
        <v>Boyas plásticas</v>
      </c>
      <c r="C39" s="165"/>
      <c r="D39" s="60">
        <f>VLOOKUP(LARGE('2.Datos'!$C$5:$C$192,'3.Resultados'!A39),'2.Datos'!$C$5:$E$192,3,0)</f>
        <v>0</v>
      </c>
      <c r="E39" s="61" t="e">
        <f>D39*100%/$B$19</f>
        <v>#DIV/0!</v>
      </c>
      <c r="G39" s="59">
        <v>1</v>
      </c>
      <c r="H39" s="165" t="str">
        <f>VLOOKUP(LARGE('2.Datos'!$H$5:$H$192,'3.Resultados'!G39),'2.Datos'!$H$5:$J$192,2,0)</f>
        <v>Boyas plásticas</v>
      </c>
      <c r="I39" s="165"/>
      <c r="J39" s="60">
        <f>VLOOKUP(LARGE('2.Datos'!$H$5:$H$192,'3.Resultados'!G39),'2.Datos'!$H$5:$J$192,3,0)</f>
        <v>0</v>
      </c>
      <c r="K39" s="61" t="e">
        <f t="shared" ref="K39:K48" si="0">J39*100%/$D$19</f>
        <v>#DIV/0!</v>
      </c>
      <c r="O39" s="89"/>
      <c r="P39" s="89"/>
      <c r="Q39" s="70"/>
      <c r="R39" s="70"/>
      <c r="S39" s="91"/>
      <c r="T39" s="91"/>
    </row>
    <row r="40" spans="1:20" s="36" customFormat="1" ht="24" customHeight="1" x14ac:dyDescent="0.25">
      <c r="A40" s="59">
        <v>2</v>
      </c>
      <c r="B40" s="165" t="str">
        <f>VLOOKUP(LARGE('2.Datos'!$C$5:$C$192,'3.Resultados'!A40),'2.Datos'!$C$5:$E$192,2,0)</f>
        <v>Líneas de pesca</v>
      </c>
      <c r="C40" s="165"/>
      <c r="D40" s="60">
        <f>VLOOKUP(LARGE('2.Datos'!$C$5:$C$192,'3.Resultados'!A40),'2.Datos'!$C$5:$E$192,3,0)</f>
        <v>0</v>
      </c>
      <c r="E40" s="61" t="e">
        <f t="shared" ref="E40:E48" si="1">D40*100%/$B$19</f>
        <v>#DIV/0!</v>
      </c>
      <c r="G40" s="59">
        <v>2</v>
      </c>
      <c r="H40" s="165" t="str">
        <f>VLOOKUP(LARGE('2.Datos'!$H$5:$H$192,'3.Resultados'!G40),'2.Datos'!$H$5:$J$192,2,0)</f>
        <v>Líneas de pesca</v>
      </c>
      <c r="I40" s="165"/>
      <c r="J40" s="60">
        <f>VLOOKUP(LARGE('2.Datos'!$H$5:$H$192,'3.Resultados'!G40),'2.Datos'!$H$5:$J$192,3,0)</f>
        <v>0</v>
      </c>
      <c r="K40" s="61" t="e">
        <f t="shared" si="0"/>
        <v>#DIV/0!</v>
      </c>
      <c r="O40" s="89"/>
      <c r="P40" s="70"/>
      <c r="Q40" s="70"/>
      <c r="R40" s="70"/>
      <c r="S40" s="70"/>
      <c r="T40" s="70"/>
    </row>
    <row r="41" spans="1:20" s="36" customFormat="1" ht="24" customHeight="1" x14ac:dyDescent="0.25">
      <c r="A41" s="59">
        <v>3</v>
      </c>
      <c r="B41" s="165" t="str">
        <f>VLOOKUP(LARGE('2.Datos'!$C$5:$C$192,'3.Resultados'!A41),'2.Datos'!$C$5:$E$192,2,0)</f>
        <v>Redes y/o trasmallos</v>
      </c>
      <c r="C41" s="165"/>
      <c r="D41" s="60">
        <f>VLOOKUP(LARGE('2.Datos'!$C$5:$C$192,'3.Resultados'!A41),'2.Datos'!$C$5:$E$192,3,0)</f>
        <v>0</v>
      </c>
      <c r="E41" s="61" t="e">
        <f t="shared" si="1"/>
        <v>#DIV/0!</v>
      </c>
      <c r="G41" s="59">
        <v>3</v>
      </c>
      <c r="H41" s="165" t="str">
        <f>VLOOKUP(LARGE('2.Datos'!$H$5:$H$192,'3.Resultados'!G41),'2.Datos'!$H$5:$J$192,2,0)</f>
        <v>Redes y/o trasmallos</v>
      </c>
      <c r="I41" s="165"/>
      <c r="J41" s="60">
        <f>VLOOKUP(LARGE('2.Datos'!$H$5:$H$192,'3.Resultados'!G41),'2.Datos'!$H$5:$J$192,3,0)</f>
        <v>0</v>
      </c>
      <c r="K41" s="61" t="e">
        <f t="shared" si="0"/>
        <v>#DIV/0!</v>
      </c>
      <c r="O41" s="89"/>
      <c r="P41" s="70"/>
      <c r="Q41" s="70"/>
      <c r="R41" s="70"/>
      <c r="S41" s="70"/>
      <c r="T41" s="70"/>
    </row>
    <row r="42" spans="1:20" s="36" customFormat="1" ht="24" customHeight="1" x14ac:dyDescent="0.25">
      <c r="A42" s="59">
        <v>4</v>
      </c>
      <c r="B42" s="165" t="str">
        <f>VLOOKUP(LARGE('2.Datos'!$C$5:$C$192,'3.Resultados'!A42),'2.Datos'!$C$5:$E$192,2,0)</f>
        <v>Anzuelos o señuelos</v>
      </c>
      <c r="C42" s="165"/>
      <c r="D42" s="60">
        <f>VLOOKUP(LARGE('2.Datos'!$C$5:$C$192,'3.Resultados'!A42),'2.Datos'!$C$5:$E$192,3,0)</f>
        <v>0</v>
      </c>
      <c r="E42" s="61" t="e">
        <f t="shared" si="1"/>
        <v>#DIV/0!</v>
      </c>
      <c r="G42" s="59">
        <v>4</v>
      </c>
      <c r="H42" s="165" t="str">
        <f>VLOOKUP(LARGE('2.Datos'!$H$5:$H$192,'3.Resultados'!G42),'2.Datos'!$H$5:$J$192,2,0)</f>
        <v>Anzuelos o señuelos</v>
      </c>
      <c r="I42" s="165"/>
      <c r="J42" s="60">
        <f>VLOOKUP(LARGE('2.Datos'!$H$5:$H$192,'3.Resultados'!G42),'2.Datos'!$H$5:$J$192,3,0)</f>
        <v>0</v>
      </c>
      <c r="K42" s="61" t="e">
        <f t="shared" si="0"/>
        <v>#DIV/0!</v>
      </c>
      <c r="O42" s="89"/>
      <c r="P42" s="70"/>
      <c r="Q42" s="70"/>
      <c r="R42" s="70"/>
      <c r="S42" s="70"/>
      <c r="T42" s="70"/>
    </row>
    <row r="43" spans="1:20" s="36" customFormat="1" ht="24" customHeight="1" x14ac:dyDescent="0.25">
      <c r="A43" s="59">
        <v>5</v>
      </c>
      <c r="B43" s="165" t="str">
        <f>VLOOKUP(LARGE('2.Datos'!$C$5:$C$192,'3.Resultados'!A43),'2.Datos'!$C$5:$E$192,2,0)</f>
        <v>Cuerdas de nylon</v>
      </c>
      <c r="C43" s="165"/>
      <c r="D43" s="60">
        <f>VLOOKUP(LARGE('2.Datos'!$C$5:$C$192,'3.Resultados'!A43),'2.Datos'!$C$5:$E$192,3,0)</f>
        <v>0</v>
      </c>
      <c r="E43" s="61" t="e">
        <f t="shared" si="1"/>
        <v>#DIV/0!</v>
      </c>
      <c r="G43" s="59">
        <v>5</v>
      </c>
      <c r="H43" s="165" t="str">
        <f>VLOOKUP(LARGE('2.Datos'!$H$5:$H$192,'3.Resultados'!G43),'2.Datos'!$H$5:$J$192,2,0)</f>
        <v>Cuerdas de nylon</v>
      </c>
      <c r="I43" s="165"/>
      <c r="J43" s="60">
        <f>VLOOKUP(LARGE('2.Datos'!$H$5:$H$192,'3.Resultados'!G43),'2.Datos'!$H$5:$J$192,3,0)</f>
        <v>0</v>
      </c>
      <c r="K43" s="61" t="e">
        <f t="shared" si="0"/>
        <v>#DIV/0!</v>
      </c>
      <c r="O43" s="89"/>
      <c r="P43" s="70"/>
      <c r="Q43" s="70"/>
      <c r="R43" s="70"/>
      <c r="S43" s="70"/>
      <c r="T43" s="70"/>
    </row>
    <row r="44" spans="1:20" s="36" customFormat="1" ht="24" customHeight="1" x14ac:dyDescent="0.25">
      <c r="A44" s="59">
        <v>6</v>
      </c>
      <c r="B44" s="165" t="str">
        <f>VLOOKUP(LARGE('2.Datos'!$C$5:$C$192,'3.Resultados'!A44),'2.Datos'!$C$5:$E$192,2,0)</f>
        <v>Cuerdas gruesas</v>
      </c>
      <c r="C44" s="165"/>
      <c r="D44" s="60">
        <f>VLOOKUP(LARGE('2.Datos'!$C$5:$C$192,'3.Resultados'!A44),'2.Datos'!$C$5:$E$192,3,0)</f>
        <v>0</v>
      </c>
      <c r="E44" s="61" t="e">
        <f t="shared" si="1"/>
        <v>#DIV/0!</v>
      </c>
      <c r="G44" s="59">
        <v>6</v>
      </c>
      <c r="H44" s="165" t="str">
        <f>VLOOKUP(LARGE('2.Datos'!$H$5:$H$192,'3.Resultados'!G44),'2.Datos'!$H$5:$J$192,2,0)</f>
        <v>Cuerdas gruesas</v>
      </c>
      <c r="I44" s="165"/>
      <c r="J44" s="60">
        <f>VLOOKUP(LARGE('2.Datos'!$H$5:$H$192,'3.Resultados'!G44),'2.Datos'!$H$5:$J$192,3,0)</f>
        <v>0</v>
      </c>
      <c r="K44" s="61" t="e">
        <f t="shared" si="0"/>
        <v>#DIV/0!</v>
      </c>
      <c r="O44" s="89"/>
      <c r="P44" s="70"/>
      <c r="Q44" s="70"/>
      <c r="R44" s="70"/>
      <c r="S44" s="70"/>
      <c r="T44" s="70"/>
    </row>
    <row r="45" spans="1:20" s="36" customFormat="1" ht="24" customHeight="1" x14ac:dyDescent="0.25">
      <c r="A45" s="59">
        <v>7</v>
      </c>
      <c r="B45" s="165" t="str">
        <f>VLOOKUP(LARGE('2.Datos'!$C$5:$C$192,'3.Resultados'!A45),'2.Datos'!$C$5:$E$192,2,0)</f>
        <v>Residuos de botes (fibra de vidrio)</v>
      </c>
      <c r="C45" s="165"/>
      <c r="D45" s="60">
        <f>VLOOKUP(LARGE('2.Datos'!$C$5:$C$192,'3.Resultados'!A45),'2.Datos'!$C$5:$E$192,3,0)</f>
        <v>0</v>
      </c>
      <c r="E45" s="61" t="e">
        <f t="shared" si="1"/>
        <v>#DIV/0!</v>
      </c>
      <c r="G45" s="59">
        <v>7</v>
      </c>
      <c r="H45" s="165" t="str">
        <f>VLOOKUP(LARGE('2.Datos'!$H$5:$H$192,'3.Resultados'!G45),'2.Datos'!$H$5:$J$192,2,0)</f>
        <v>Residuos de botes (fibra de vidrio)</v>
      </c>
      <c r="I45" s="165"/>
      <c r="J45" s="60">
        <f>VLOOKUP(LARGE('2.Datos'!$H$5:$H$192,'3.Resultados'!G45),'2.Datos'!$H$5:$J$192,3,0)</f>
        <v>0</v>
      </c>
      <c r="K45" s="61" t="e">
        <f t="shared" si="0"/>
        <v>#DIV/0!</v>
      </c>
      <c r="O45" s="89"/>
      <c r="P45" s="70"/>
      <c r="Q45" s="70"/>
      <c r="R45" s="70"/>
      <c r="S45" s="70"/>
      <c r="T45" s="70"/>
    </row>
    <row r="46" spans="1:20" s="36" customFormat="1" ht="24" customHeight="1" x14ac:dyDescent="0.25">
      <c r="A46" s="59">
        <v>8</v>
      </c>
      <c r="B46" s="165" t="str">
        <f>VLOOKUP(LARGE('2.Datos'!$C$5:$C$192,'3.Resultados'!A46),'2.Datos'!$C$5:$E$192,2,0)</f>
        <v>AÑADIR</v>
      </c>
      <c r="C46" s="165"/>
      <c r="D46" s="60">
        <f>VLOOKUP(LARGE('2.Datos'!$C$5:$C$192,'3.Resultados'!A46),'2.Datos'!$C$5:$E$192,3,0)</f>
        <v>0</v>
      </c>
      <c r="E46" s="61" t="e">
        <f t="shared" si="1"/>
        <v>#DIV/0!</v>
      </c>
      <c r="G46" s="59">
        <v>8</v>
      </c>
      <c r="H46" s="165" t="str">
        <f>VLOOKUP(LARGE('2.Datos'!$H$5:$H$192,'3.Resultados'!G46),'2.Datos'!$H$5:$J$192,2,0)</f>
        <v>AÑADIR</v>
      </c>
      <c r="I46" s="165"/>
      <c r="J46" s="60">
        <f>VLOOKUP(LARGE('2.Datos'!$H$5:$H$192,'3.Resultados'!G46),'2.Datos'!$H$5:$J$192,3,0)</f>
        <v>0</v>
      </c>
      <c r="K46" s="61" t="e">
        <f t="shared" si="0"/>
        <v>#DIV/0!</v>
      </c>
      <c r="O46" s="89"/>
      <c r="P46" s="70"/>
      <c r="Q46" s="70"/>
      <c r="R46" s="70"/>
      <c r="S46" s="70"/>
      <c r="T46" s="70"/>
    </row>
    <row r="47" spans="1:20" ht="15" customHeight="1" x14ac:dyDescent="0.25">
      <c r="A47" s="59">
        <v>9</v>
      </c>
      <c r="B47" s="165" t="str">
        <f>VLOOKUP(LARGE('2.Datos'!$C$5:$C$192,'3.Resultados'!A47),'2.Datos'!$C$5:$E$192,2,0)</f>
        <v>AÑADIR</v>
      </c>
      <c r="C47" s="165"/>
      <c r="D47" s="60">
        <f>VLOOKUP(LARGE('2.Datos'!$C$5:$C$192,'3.Resultados'!A47),'2.Datos'!$C$5:$E$192,3,0)</f>
        <v>0</v>
      </c>
      <c r="E47" s="61" t="e">
        <f t="shared" si="1"/>
        <v>#DIV/0!</v>
      </c>
      <c r="G47" s="59">
        <v>9</v>
      </c>
      <c r="H47" s="165" t="str">
        <f>VLOOKUP(LARGE('2.Datos'!$H$5:$H$192,'3.Resultados'!G47),'2.Datos'!$H$5:$J$192,2,0)</f>
        <v>AÑADIR</v>
      </c>
      <c r="I47" s="165"/>
      <c r="J47" s="60">
        <f>VLOOKUP(LARGE('2.Datos'!$H$5:$H$192,'3.Resultados'!G47),'2.Datos'!$H$5:$J$192,3,0)</f>
        <v>0</v>
      </c>
      <c r="K47" s="61" t="e">
        <f t="shared" si="0"/>
        <v>#DIV/0!</v>
      </c>
      <c r="O47" s="89"/>
    </row>
    <row r="48" spans="1:20" s="36" customFormat="1" ht="15" customHeight="1" x14ac:dyDescent="0.25">
      <c r="A48" s="59">
        <v>10</v>
      </c>
      <c r="B48" s="165" t="str">
        <f>VLOOKUP(LARGE('2.Datos'!$C$5:$C$192,'3.Resultados'!A48),'2.Datos'!$C$5:$E$192,2,0)</f>
        <v>AÑADIR</v>
      </c>
      <c r="C48" s="165"/>
      <c r="D48" s="60">
        <f>VLOOKUP(LARGE('2.Datos'!$C$5:$C$192,'3.Resultados'!A48),'2.Datos'!$C$5:$E$192,3,0)</f>
        <v>0</v>
      </c>
      <c r="E48" s="61" t="e">
        <f t="shared" si="1"/>
        <v>#DIV/0!</v>
      </c>
      <c r="G48" s="59">
        <v>10</v>
      </c>
      <c r="H48" s="165" t="str">
        <f>VLOOKUP(LARGE('2.Datos'!$H$5:$H$192,'3.Resultados'!G48),'2.Datos'!$H$5:$J$192,2,0)</f>
        <v>AÑADIR</v>
      </c>
      <c r="I48" s="165"/>
      <c r="J48" s="60">
        <f>VLOOKUP(LARGE('2.Datos'!$H$5:$H$192,'3.Resultados'!G48),'2.Datos'!$H$5:$J$192,3,0)</f>
        <v>0</v>
      </c>
      <c r="K48" s="61" t="e">
        <f t="shared" si="0"/>
        <v>#DIV/0!</v>
      </c>
      <c r="O48" s="89"/>
      <c r="P48" s="70"/>
      <c r="Q48" s="70"/>
      <c r="R48" s="70"/>
      <c r="S48" s="70"/>
      <c r="T48" s="70"/>
    </row>
    <row r="49" spans="1:20" s="36" customFormat="1" x14ac:dyDescent="0.25">
      <c r="O49" s="89"/>
      <c r="P49" s="70"/>
      <c r="Q49" s="70"/>
      <c r="R49" s="70"/>
      <c r="S49" s="70"/>
      <c r="T49" s="70"/>
    </row>
    <row r="50" spans="1:20" s="42" customFormat="1" x14ac:dyDescent="0.25">
      <c r="A50" s="43" t="s">
        <v>133</v>
      </c>
      <c r="O50" s="86"/>
      <c r="P50" s="86"/>
      <c r="Q50" s="86"/>
      <c r="R50" s="86"/>
      <c r="S50" s="86"/>
      <c r="T50" s="86"/>
    </row>
    <row r="51" spans="1:20" x14ac:dyDescent="0.25">
      <c r="A51" s="37" t="s">
        <v>62</v>
      </c>
      <c r="D51" s="20">
        <f>'2.Datos'!S193</f>
        <v>0</v>
      </c>
      <c r="O51" s="89"/>
    </row>
    <row r="52" spans="1:20" x14ac:dyDescent="0.25">
      <c r="A52" s="8" t="s">
        <v>89</v>
      </c>
      <c r="D52" s="20">
        <f>'2.Datos'!V193</f>
        <v>0</v>
      </c>
      <c r="O52" s="89"/>
    </row>
    <row r="53" spans="1:20" x14ac:dyDescent="0.25">
      <c r="G53" s="2" t="s">
        <v>127</v>
      </c>
      <c r="O53" s="89"/>
    </row>
    <row r="54" spans="1:20" ht="16.5" x14ac:dyDescent="0.25">
      <c r="A54" s="116" t="s">
        <v>90</v>
      </c>
      <c r="B54" s="38"/>
      <c r="C54" s="38"/>
      <c r="D54" s="38"/>
      <c r="E54" s="38"/>
      <c r="O54" s="89"/>
    </row>
    <row r="55" spans="1:20" x14ac:dyDescent="0.25">
      <c r="A55" s="38"/>
      <c r="B55" s="38"/>
      <c r="C55" s="38"/>
      <c r="D55" s="38"/>
      <c r="E55" s="38"/>
      <c r="O55" s="89"/>
    </row>
    <row r="56" spans="1:20" x14ac:dyDescent="0.25">
      <c r="A56" s="117" t="s">
        <v>5</v>
      </c>
      <c r="B56" s="123" t="s">
        <v>61</v>
      </c>
      <c r="C56" s="123" t="s">
        <v>27</v>
      </c>
      <c r="D56" s="124" t="s">
        <v>28</v>
      </c>
      <c r="E56" s="124" t="s">
        <v>93</v>
      </c>
      <c r="F56" s="30"/>
      <c r="O56" s="89"/>
    </row>
    <row r="57" spans="1:20" x14ac:dyDescent="0.25">
      <c r="A57" s="59">
        <v>1</v>
      </c>
      <c r="B57" s="63">
        <f>VLOOKUP(LARGE('2.Datos'!$N$5:$N$192,'3.Resultados'!A57),'2.Datos'!$N$5:$O$192,2,0)</f>
        <v>0</v>
      </c>
      <c r="C57" s="64" t="e">
        <f>VLOOKUP(LARGE('2.Datos'!$Q$5:$Q$192,'3.Resultados'!A57),'2.Datos'!$Q$5:$S$192,2,0)</f>
        <v>#N/A</v>
      </c>
      <c r="D57" s="65">
        <f>VLOOKUP(LARGE('2.Datos'!$Q$5:$Q$192,'3.Resultados'!A57),'2.Datos'!$Q$5:$S$192,3,0)</f>
        <v>0</v>
      </c>
      <c r="E57" s="66" t="e">
        <f>D57*100%/$D$51</f>
        <v>#DIV/0!</v>
      </c>
      <c r="F57" s="34"/>
      <c r="O57" s="89"/>
    </row>
    <row r="58" spans="1:20" x14ac:dyDescent="0.25">
      <c r="A58" s="59">
        <v>2</v>
      </c>
      <c r="B58" s="63">
        <f>VLOOKUP(LARGE('2.Datos'!$N$5:$N$192,'3.Resultados'!A58),'2.Datos'!$N$5:$O$192,2,0)</f>
        <v>0</v>
      </c>
      <c r="C58" s="64" t="e">
        <f>VLOOKUP(LARGE('2.Datos'!$Q$5:$Q$192,'3.Resultados'!A58),'2.Datos'!$Q$5:$S$192,2,0)</f>
        <v>#N/A</v>
      </c>
      <c r="D58" s="65">
        <f>VLOOKUP(LARGE('2.Datos'!$Q$5:$Q$192,'3.Resultados'!A58),'2.Datos'!$Q$5:$S$192,3,0)</f>
        <v>0</v>
      </c>
      <c r="E58" s="66" t="e">
        <f t="shared" ref="E58:E66" si="2">D58*100%/$D$51</f>
        <v>#DIV/0!</v>
      </c>
      <c r="F58" s="34"/>
      <c r="O58" s="89"/>
    </row>
    <row r="59" spans="1:20" x14ac:dyDescent="0.25">
      <c r="A59" s="59">
        <v>3</v>
      </c>
      <c r="B59" s="63">
        <f>VLOOKUP(LARGE('2.Datos'!$N$5:$N$192,'3.Resultados'!A59),'2.Datos'!$N$5:$O$192,2,0)</f>
        <v>0</v>
      </c>
      <c r="C59" s="64" t="e">
        <f>VLOOKUP(LARGE('2.Datos'!$Q$5:$Q$192,'3.Resultados'!A59),'2.Datos'!$Q$5:$S$192,2,0)</f>
        <v>#N/A</v>
      </c>
      <c r="D59" s="65">
        <f>VLOOKUP(LARGE('2.Datos'!$Q$5:$Q$192,'3.Resultados'!A59),'2.Datos'!$Q$5:$S$192,3,0)</f>
        <v>0</v>
      </c>
      <c r="E59" s="66" t="e">
        <f t="shared" si="2"/>
        <v>#DIV/0!</v>
      </c>
      <c r="F59" s="34"/>
      <c r="O59" s="89"/>
    </row>
    <row r="60" spans="1:20" x14ac:dyDescent="0.25">
      <c r="A60" s="59">
        <v>4</v>
      </c>
      <c r="B60" s="63">
        <f>VLOOKUP(LARGE('2.Datos'!$N$5:$N$192,'3.Resultados'!A60),'2.Datos'!$N$5:$O$192,2,0)</f>
        <v>0</v>
      </c>
      <c r="C60" s="64" t="e">
        <f>VLOOKUP(LARGE('2.Datos'!$Q$5:$Q$192,'3.Resultados'!A60),'2.Datos'!$Q$5:$S$192,2,0)</f>
        <v>#N/A</v>
      </c>
      <c r="D60" s="65">
        <f>VLOOKUP(LARGE('2.Datos'!$Q$5:$Q$192,'3.Resultados'!A60),'2.Datos'!$Q$5:$S$192,3,0)</f>
        <v>0</v>
      </c>
      <c r="E60" s="66" t="e">
        <f t="shared" si="2"/>
        <v>#DIV/0!</v>
      </c>
      <c r="F60" s="34"/>
    </row>
    <row r="61" spans="1:20" x14ac:dyDescent="0.25">
      <c r="A61" s="59">
        <v>5</v>
      </c>
      <c r="B61" s="63">
        <f>VLOOKUP(LARGE('2.Datos'!$N$5:$N$192,'3.Resultados'!A61),'2.Datos'!$N$5:$O$192,2,0)</f>
        <v>0</v>
      </c>
      <c r="C61" s="64" t="e">
        <f>VLOOKUP(LARGE('2.Datos'!$Q$5:$Q$192,'3.Resultados'!A61),'2.Datos'!$Q$5:$S$192,2,0)</f>
        <v>#N/A</v>
      </c>
      <c r="D61" s="65">
        <f>VLOOKUP(LARGE('2.Datos'!$Q$5:$Q$192,'3.Resultados'!A61),'2.Datos'!$Q$5:$S$192,3,0)</f>
        <v>0</v>
      </c>
      <c r="E61" s="66" t="e">
        <f t="shared" si="2"/>
        <v>#DIV/0!</v>
      </c>
      <c r="F61" s="34"/>
    </row>
    <row r="62" spans="1:20" x14ac:dyDescent="0.25">
      <c r="A62" s="59">
        <v>6</v>
      </c>
      <c r="B62" s="63">
        <f>VLOOKUP(LARGE('2.Datos'!$N$5:$N$192,'3.Resultados'!A62),'2.Datos'!$N$5:$O$192,2,0)</f>
        <v>0</v>
      </c>
      <c r="C62" s="64" t="e">
        <f>VLOOKUP(LARGE('2.Datos'!$Q$5:$Q$192,'3.Resultados'!A62),'2.Datos'!$Q$5:$S$192,2,0)</f>
        <v>#N/A</v>
      </c>
      <c r="D62" s="65">
        <f>VLOOKUP(LARGE('2.Datos'!$Q$5:$Q$192,'3.Resultados'!A62),'2.Datos'!$Q$5:$S$192,3,0)</f>
        <v>0</v>
      </c>
      <c r="E62" s="66" t="e">
        <f t="shared" si="2"/>
        <v>#DIV/0!</v>
      </c>
      <c r="F62" s="34"/>
    </row>
    <row r="63" spans="1:20" x14ac:dyDescent="0.25">
      <c r="A63" s="59">
        <v>7</v>
      </c>
      <c r="B63" s="63">
        <f>VLOOKUP(LARGE('2.Datos'!$N$5:$N$192,'3.Resultados'!A63),'2.Datos'!$N$5:$O$192,2,0)</f>
        <v>0</v>
      </c>
      <c r="C63" s="64" t="e">
        <f>VLOOKUP(LARGE('2.Datos'!$Q$5:$Q$192,'3.Resultados'!A63),'2.Datos'!$Q$5:$S$192,2,0)</f>
        <v>#N/A</v>
      </c>
      <c r="D63" s="65">
        <f>VLOOKUP(LARGE('2.Datos'!$Q$5:$Q$192,'3.Resultados'!A63),'2.Datos'!$Q$5:$S$192,3,0)</f>
        <v>0</v>
      </c>
      <c r="E63" s="66" t="e">
        <f t="shared" si="2"/>
        <v>#DIV/0!</v>
      </c>
      <c r="F63" s="34"/>
    </row>
    <row r="64" spans="1:20" x14ac:dyDescent="0.25">
      <c r="A64" s="59">
        <v>8</v>
      </c>
      <c r="B64" s="63">
        <f>VLOOKUP(LARGE('2.Datos'!$N$5:$N$192,'3.Resultados'!A64),'2.Datos'!$N$5:$O$192,2,0)</f>
        <v>0</v>
      </c>
      <c r="C64" s="64" t="e">
        <f>VLOOKUP(LARGE('2.Datos'!$Q$5:$Q$192,'3.Resultados'!A64),'2.Datos'!$Q$5:$S$192,2,0)</f>
        <v>#N/A</v>
      </c>
      <c r="D64" s="65">
        <f>VLOOKUP(LARGE('2.Datos'!$Q$5:$Q$192,'3.Resultados'!A64),'2.Datos'!$Q$5:$S$192,3,0)</f>
        <v>0</v>
      </c>
      <c r="E64" s="66" t="e">
        <f t="shared" si="2"/>
        <v>#DIV/0!</v>
      </c>
      <c r="F64" s="34"/>
    </row>
    <row r="65" spans="1:26" x14ac:dyDescent="0.25">
      <c r="A65" s="59">
        <v>9</v>
      </c>
      <c r="B65" s="63">
        <f>VLOOKUP(LARGE('2.Datos'!$N$5:$N$192,'3.Resultados'!A65),'2.Datos'!$N$5:$O$192,2,0)</f>
        <v>0</v>
      </c>
      <c r="C65" s="64" t="e">
        <f>VLOOKUP(LARGE('2.Datos'!$Q$5:$Q$192,'3.Resultados'!A65),'2.Datos'!$Q$5:$S$192,2,0)</f>
        <v>#N/A</v>
      </c>
      <c r="D65" s="65">
        <f>VLOOKUP(LARGE('2.Datos'!$Q$5:$Q$192,'3.Resultados'!A65),'2.Datos'!$Q$5:$S$192,3,0)</f>
        <v>0</v>
      </c>
      <c r="E65" s="66" t="e">
        <f t="shared" si="2"/>
        <v>#DIV/0!</v>
      </c>
      <c r="F65" s="34"/>
    </row>
    <row r="66" spans="1:26" x14ac:dyDescent="0.25">
      <c r="A66" s="59">
        <v>10</v>
      </c>
      <c r="B66" s="63">
        <f>VLOOKUP(LARGE('2.Datos'!$N$5:$N$192,'3.Resultados'!A66),'2.Datos'!$N$5:$O$192,2,0)</f>
        <v>0</v>
      </c>
      <c r="C66" s="64" t="e">
        <f>VLOOKUP(LARGE('2.Datos'!$Q$5:$Q$192,'3.Resultados'!A66),'2.Datos'!$Q$5:$S$192,2,0)</f>
        <v>#N/A</v>
      </c>
      <c r="D66" s="65">
        <f>VLOOKUP(LARGE('2.Datos'!$Q$5:$Q$192,'3.Resultados'!A66),'2.Datos'!$Q$5:$S$192,3,0)</f>
        <v>0</v>
      </c>
      <c r="E66" s="66" t="e">
        <f t="shared" si="2"/>
        <v>#DIV/0!</v>
      </c>
      <c r="F66" s="34"/>
    </row>
    <row r="67" spans="1:26" x14ac:dyDescent="0.25">
      <c r="U67" s="83"/>
      <c r="V67" s="83"/>
      <c r="W67" s="83"/>
      <c r="X67" s="83"/>
      <c r="Y67" s="83"/>
      <c r="Z67" s="47"/>
    </row>
    <row r="68" spans="1:26" ht="16.5" x14ac:dyDescent="0.25">
      <c r="A68" s="116" t="s">
        <v>91</v>
      </c>
      <c r="B68" s="38"/>
      <c r="C68" s="38"/>
      <c r="D68" s="38"/>
      <c r="N68" s="47"/>
      <c r="U68" s="83"/>
      <c r="V68" s="83"/>
      <c r="W68" s="83"/>
      <c r="X68" s="83"/>
      <c r="Y68" s="83"/>
      <c r="Z68" s="47"/>
    </row>
    <row r="69" spans="1:26" s="36" customFormat="1" ht="16.5" x14ac:dyDescent="0.25">
      <c r="A69" s="54"/>
      <c r="B69" s="38"/>
      <c r="C69" s="38"/>
      <c r="D69" s="38"/>
      <c r="N69" s="47"/>
      <c r="O69" s="70"/>
      <c r="P69" s="70"/>
      <c r="Q69" s="70"/>
      <c r="R69" s="70"/>
      <c r="S69" s="70"/>
      <c r="T69" s="70"/>
      <c r="U69" s="83"/>
      <c r="V69" s="83"/>
      <c r="W69" s="83"/>
      <c r="X69" s="83"/>
      <c r="Y69" s="83"/>
      <c r="Z69" s="47"/>
    </row>
    <row r="70" spans="1:26" s="36" customFormat="1" x14ac:dyDescent="0.25">
      <c r="A70" s="67" t="s">
        <v>92</v>
      </c>
      <c r="B70" s="38"/>
      <c r="C70" s="79">
        <f>$B$19-D51</f>
        <v>0</v>
      </c>
      <c r="D70" s="66" t="e">
        <f>C70*100%/$B$19</f>
        <v>#DIV/0!</v>
      </c>
      <c r="N70" s="47"/>
      <c r="O70" s="70"/>
      <c r="P70" s="70"/>
      <c r="Q70" s="70"/>
      <c r="R70" s="70"/>
      <c r="S70" s="70"/>
      <c r="T70" s="70"/>
      <c r="U70" s="83"/>
      <c r="V70" s="83"/>
      <c r="W70" s="83"/>
      <c r="X70" s="83"/>
      <c r="Y70" s="83"/>
      <c r="Z70" s="47"/>
    </row>
    <row r="71" spans="1:26" s="36" customFormat="1" ht="16.5" x14ac:dyDescent="0.25">
      <c r="A71" s="54"/>
      <c r="B71" s="38"/>
      <c r="C71" s="38"/>
      <c r="D71" s="38"/>
      <c r="N71" s="47"/>
      <c r="O71" s="69" t="s">
        <v>125</v>
      </c>
      <c r="P71" s="70"/>
      <c r="Q71" s="70"/>
      <c r="R71" s="70"/>
      <c r="S71" s="70"/>
      <c r="T71" s="70"/>
      <c r="U71" s="83"/>
      <c r="V71" s="83"/>
      <c r="W71" s="83"/>
      <c r="X71" s="83"/>
      <c r="Y71" s="83"/>
      <c r="Z71" s="47"/>
    </row>
    <row r="72" spans="1:26" x14ac:dyDescent="0.25">
      <c r="A72" s="117" t="s">
        <v>5</v>
      </c>
      <c r="B72" s="123" t="s">
        <v>61</v>
      </c>
      <c r="C72" s="124" t="s">
        <v>28</v>
      </c>
      <c r="D72" s="124" t="s">
        <v>93</v>
      </c>
      <c r="F72" s="2" t="s">
        <v>128</v>
      </c>
      <c r="N72" s="47"/>
      <c r="O72" s="71" t="s">
        <v>5</v>
      </c>
      <c r="P72" s="113" t="s">
        <v>61</v>
      </c>
      <c r="Q72" s="72" t="s">
        <v>28</v>
      </c>
      <c r="R72" s="72" t="s">
        <v>93</v>
      </c>
      <c r="U72" s="83"/>
      <c r="V72" s="83"/>
      <c r="W72" s="83"/>
      <c r="X72" s="83"/>
      <c r="Y72" s="83"/>
      <c r="Z72" s="47"/>
    </row>
    <row r="73" spans="1:26" x14ac:dyDescent="0.25">
      <c r="A73" s="59">
        <v>1</v>
      </c>
      <c r="B73" s="63">
        <f>VLOOKUP(LARGE('2.Datos'!$U$5:$U$192,'3.Resultados'!A73),'2.Datos'!$U$5:$V$192,2,0)</f>
        <v>0</v>
      </c>
      <c r="C73" s="65">
        <f>VLOOKUP(LARGE('2.Datos'!$W$5:$W$192,'3.Resultados'!A73),'2.Datos'!$W$5:$X$192,2,0)</f>
        <v>0</v>
      </c>
      <c r="D73" s="68" t="e">
        <f>C73*100%/$B$19</f>
        <v>#DIV/0!</v>
      </c>
      <c r="N73" s="47"/>
      <c r="O73" s="71">
        <v>1</v>
      </c>
      <c r="P73" s="74">
        <f t="shared" ref="P73:P82" si="3">B73</f>
        <v>0</v>
      </c>
      <c r="Q73" s="90">
        <f>C73</f>
        <v>0</v>
      </c>
      <c r="R73" s="74" t="e">
        <f>D73</f>
        <v>#DIV/0!</v>
      </c>
      <c r="S73" s="80" t="e">
        <f>Q73*100%/$D$51</f>
        <v>#DIV/0!</v>
      </c>
      <c r="U73" s="83"/>
      <c r="V73" s="83"/>
      <c r="W73" s="83"/>
      <c r="X73" s="83"/>
      <c r="Y73" s="83"/>
      <c r="Z73" s="47"/>
    </row>
    <row r="74" spans="1:26" x14ac:dyDescent="0.25">
      <c r="A74" s="59">
        <v>2</v>
      </c>
      <c r="B74" s="63" t="str">
        <f>VLOOKUP(LARGE('2.Datos'!$U$5:$U$192,'3.Resultados'!A74),'2.Datos'!$U$5:$V$192,2,0)</f>
        <v/>
      </c>
      <c r="C74" s="65">
        <f>VLOOKUP(LARGE('2.Datos'!$W$5:$W$192,'3.Resultados'!A74),'2.Datos'!$W$5:$X$192,2,0)</f>
        <v>0</v>
      </c>
      <c r="D74" s="68" t="e">
        <f t="shared" ref="D74:D122" si="4">C74*100%/$B$19</f>
        <v>#DIV/0!</v>
      </c>
      <c r="N74" s="47"/>
      <c r="O74" s="71">
        <v>2</v>
      </c>
      <c r="P74" s="74" t="str">
        <f t="shared" si="3"/>
        <v/>
      </c>
      <c r="Q74" s="90">
        <f t="shared" ref="Q74:Q82" si="5">C74</f>
        <v>0</v>
      </c>
      <c r="R74" s="74" t="e">
        <f t="shared" ref="R74:R81" si="6">D74</f>
        <v>#DIV/0!</v>
      </c>
      <c r="S74" s="80" t="e">
        <f t="shared" ref="S74:S83" si="7">Q74*100%/$D$51</f>
        <v>#DIV/0!</v>
      </c>
      <c r="U74" s="83"/>
      <c r="V74" s="83"/>
      <c r="W74" s="83"/>
      <c r="X74" s="83"/>
      <c r="Y74" s="83"/>
      <c r="Z74" s="47"/>
    </row>
    <row r="75" spans="1:26" x14ac:dyDescent="0.25">
      <c r="A75" s="59">
        <v>3</v>
      </c>
      <c r="B75" s="63" t="str">
        <f>VLOOKUP(LARGE('2.Datos'!$U$5:$U$192,'3.Resultados'!A75),'2.Datos'!$U$5:$V$192,2,0)</f>
        <v/>
      </c>
      <c r="C75" s="65">
        <f>VLOOKUP(LARGE('2.Datos'!$W$5:$W$192,'3.Resultados'!A75),'2.Datos'!$W$5:$X$192,2,0)</f>
        <v>0</v>
      </c>
      <c r="D75" s="68" t="e">
        <f t="shared" si="4"/>
        <v>#DIV/0!</v>
      </c>
      <c r="N75" s="47"/>
      <c r="O75" s="71">
        <v>3</v>
      </c>
      <c r="P75" s="74" t="str">
        <f t="shared" si="3"/>
        <v/>
      </c>
      <c r="Q75" s="90">
        <f t="shared" si="5"/>
        <v>0</v>
      </c>
      <c r="R75" s="74" t="e">
        <f t="shared" si="6"/>
        <v>#DIV/0!</v>
      </c>
      <c r="S75" s="80" t="e">
        <f t="shared" si="7"/>
        <v>#DIV/0!</v>
      </c>
      <c r="U75" s="83"/>
      <c r="V75" s="83"/>
      <c r="W75" s="83"/>
      <c r="X75" s="83"/>
      <c r="Y75" s="83"/>
      <c r="Z75" s="47"/>
    </row>
    <row r="76" spans="1:26" x14ac:dyDescent="0.25">
      <c r="A76" s="59">
        <v>4</v>
      </c>
      <c r="B76" s="63" t="str">
        <f>VLOOKUP(LARGE('2.Datos'!$U$5:$U$192,'3.Resultados'!A76),'2.Datos'!$U$5:$V$192,2,0)</f>
        <v/>
      </c>
      <c r="C76" s="65">
        <f>VLOOKUP(LARGE('2.Datos'!$W$5:$W$192,'3.Resultados'!A76),'2.Datos'!$W$5:$X$192,2,0)</f>
        <v>0</v>
      </c>
      <c r="D76" s="68" t="e">
        <f t="shared" si="4"/>
        <v>#DIV/0!</v>
      </c>
      <c r="N76" s="47"/>
      <c r="O76" s="71">
        <v>4</v>
      </c>
      <c r="P76" s="74" t="str">
        <f t="shared" si="3"/>
        <v/>
      </c>
      <c r="Q76" s="90">
        <f t="shared" si="5"/>
        <v>0</v>
      </c>
      <c r="R76" s="74" t="e">
        <f t="shared" si="6"/>
        <v>#DIV/0!</v>
      </c>
      <c r="S76" s="80" t="e">
        <f t="shared" si="7"/>
        <v>#DIV/0!</v>
      </c>
      <c r="U76" s="83"/>
      <c r="V76" s="83"/>
      <c r="W76" s="83"/>
      <c r="X76" s="83"/>
      <c r="Y76" s="83"/>
      <c r="Z76" s="47"/>
    </row>
    <row r="77" spans="1:26" x14ac:dyDescent="0.25">
      <c r="A77" s="59">
        <v>5</v>
      </c>
      <c r="B77" s="63" t="str">
        <f>VLOOKUP(LARGE('2.Datos'!$U$5:$U$192,'3.Resultados'!A77),'2.Datos'!$U$5:$V$192,2,0)</f>
        <v/>
      </c>
      <c r="C77" s="65">
        <f>VLOOKUP(LARGE('2.Datos'!$W$5:$W$192,'3.Resultados'!A77),'2.Datos'!$W$5:$X$192,2,0)</f>
        <v>0</v>
      </c>
      <c r="D77" s="68" t="e">
        <f t="shared" si="4"/>
        <v>#DIV/0!</v>
      </c>
      <c r="N77" s="47"/>
      <c r="O77" s="71">
        <v>5</v>
      </c>
      <c r="P77" s="74" t="str">
        <f t="shared" si="3"/>
        <v/>
      </c>
      <c r="Q77" s="90">
        <f t="shared" si="5"/>
        <v>0</v>
      </c>
      <c r="R77" s="74" t="e">
        <f t="shared" si="6"/>
        <v>#DIV/0!</v>
      </c>
      <c r="S77" s="80" t="e">
        <f t="shared" si="7"/>
        <v>#DIV/0!</v>
      </c>
      <c r="U77" s="83"/>
      <c r="V77" s="83"/>
      <c r="W77" s="83"/>
      <c r="X77" s="83"/>
      <c r="Y77" s="83"/>
      <c r="Z77" s="47"/>
    </row>
    <row r="78" spans="1:26" x14ac:dyDescent="0.25">
      <c r="A78" s="59">
        <v>6</v>
      </c>
      <c r="B78" s="63" t="str">
        <f>VLOOKUP(LARGE('2.Datos'!$U$5:$U$192,'3.Resultados'!A78),'2.Datos'!$U$5:$V$192,2,0)</f>
        <v/>
      </c>
      <c r="C78" s="65">
        <f>VLOOKUP(LARGE('2.Datos'!$W$5:$W$192,'3.Resultados'!A78),'2.Datos'!$W$5:$X$192,2,0)</f>
        <v>0</v>
      </c>
      <c r="D78" s="68" t="e">
        <f t="shared" si="4"/>
        <v>#DIV/0!</v>
      </c>
      <c r="N78" s="47"/>
      <c r="O78" s="71">
        <v>6</v>
      </c>
      <c r="P78" s="74" t="str">
        <f t="shared" si="3"/>
        <v/>
      </c>
      <c r="Q78" s="90">
        <f t="shared" si="5"/>
        <v>0</v>
      </c>
      <c r="R78" s="74" t="e">
        <f t="shared" si="6"/>
        <v>#DIV/0!</v>
      </c>
      <c r="S78" s="80" t="e">
        <f t="shared" si="7"/>
        <v>#DIV/0!</v>
      </c>
      <c r="U78" s="83"/>
      <c r="V78" s="83"/>
      <c r="W78" s="83"/>
      <c r="X78" s="83"/>
      <c r="Y78" s="83"/>
      <c r="Z78" s="47"/>
    </row>
    <row r="79" spans="1:26" x14ac:dyDescent="0.25">
      <c r="A79" s="59">
        <v>7</v>
      </c>
      <c r="B79" s="63" t="str">
        <f>VLOOKUP(LARGE('2.Datos'!$U$5:$U$192,'3.Resultados'!A79),'2.Datos'!$U$5:$V$192,2,0)</f>
        <v/>
      </c>
      <c r="C79" s="65">
        <f>VLOOKUP(LARGE('2.Datos'!$W$5:$W$192,'3.Resultados'!A79),'2.Datos'!$W$5:$X$192,2,0)</f>
        <v>0</v>
      </c>
      <c r="D79" s="68" t="e">
        <f t="shared" si="4"/>
        <v>#DIV/0!</v>
      </c>
      <c r="N79" s="47"/>
      <c r="O79" s="71">
        <v>7</v>
      </c>
      <c r="P79" s="74" t="str">
        <f t="shared" si="3"/>
        <v/>
      </c>
      <c r="Q79" s="90">
        <f t="shared" si="5"/>
        <v>0</v>
      </c>
      <c r="R79" s="74" t="e">
        <f t="shared" si="6"/>
        <v>#DIV/0!</v>
      </c>
      <c r="S79" s="80" t="e">
        <f t="shared" si="7"/>
        <v>#DIV/0!</v>
      </c>
      <c r="U79" s="83"/>
      <c r="V79" s="83"/>
      <c r="W79" s="83"/>
      <c r="X79" s="83"/>
      <c r="Y79" s="83"/>
      <c r="Z79" s="47"/>
    </row>
    <row r="80" spans="1:26" x14ac:dyDescent="0.25">
      <c r="A80" s="59">
        <v>8</v>
      </c>
      <c r="B80" s="63" t="str">
        <f>VLOOKUP(LARGE('2.Datos'!$U$5:$U$192,'3.Resultados'!A80),'2.Datos'!$U$5:$V$192,2,0)</f>
        <v/>
      </c>
      <c r="C80" s="65">
        <f>VLOOKUP(LARGE('2.Datos'!$W$5:$W$192,'3.Resultados'!A80),'2.Datos'!$W$5:$X$192,2,0)</f>
        <v>0</v>
      </c>
      <c r="D80" s="68" t="e">
        <f t="shared" si="4"/>
        <v>#DIV/0!</v>
      </c>
      <c r="N80" s="47"/>
      <c r="O80" s="71">
        <v>8</v>
      </c>
      <c r="P80" s="74" t="str">
        <f t="shared" si="3"/>
        <v/>
      </c>
      <c r="Q80" s="90">
        <f t="shared" si="5"/>
        <v>0</v>
      </c>
      <c r="R80" s="74" t="e">
        <f t="shared" si="6"/>
        <v>#DIV/0!</v>
      </c>
      <c r="S80" s="80" t="e">
        <f t="shared" si="7"/>
        <v>#DIV/0!</v>
      </c>
      <c r="U80" s="83"/>
      <c r="V80" s="83"/>
      <c r="W80" s="83"/>
      <c r="X80" s="83"/>
      <c r="Y80" s="83"/>
      <c r="Z80" s="47"/>
    </row>
    <row r="81" spans="1:26" x14ac:dyDescent="0.25">
      <c r="A81" s="59">
        <v>9</v>
      </c>
      <c r="B81" s="63" t="str">
        <f>VLOOKUP(LARGE('2.Datos'!$U$5:$U$192,'3.Resultados'!A81),'2.Datos'!$U$5:$V$192,2,0)</f>
        <v/>
      </c>
      <c r="C81" s="65">
        <f>VLOOKUP(LARGE('2.Datos'!$W$5:$W$192,'3.Resultados'!A81),'2.Datos'!$W$5:$X$192,2,0)</f>
        <v>0</v>
      </c>
      <c r="D81" s="68" t="e">
        <f t="shared" si="4"/>
        <v>#DIV/0!</v>
      </c>
      <c r="N81" s="47"/>
      <c r="O81" s="71">
        <v>9</v>
      </c>
      <c r="P81" s="74" t="str">
        <f t="shared" si="3"/>
        <v/>
      </c>
      <c r="Q81" s="90">
        <f t="shared" si="5"/>
        <v>0</v>
      </c>
      <c r="R81" s="74" t="e">
        <f t="shared" si="6"/>
        <v>#DIV/0!</v>
      </c>
      <c r="S81" s="80" t="e">
        <f t="shared" si="7"/>
        <v>#DIV/0!</v>
      </c>
      <c r="U81" s="83"/>
      <c r="V81" s="83"/>
      <c r="W81" s="83"/>
      <c r="X81" s="83"/>
      <c r="Y81" s="83"/>
      <c r="Z81" s="47"/>
    </row>
    <row r="82" spans="1:26" x14ac:dyDescent="0.25">
      <c r="A82" s="59">
        <v>10</v>
      </c>
      <c r="B82" s="63" t="str">
        <f>VLOOKUP(LARGE('2.Datos'!$U$5:$U$192,'3.Resultados'!A82),'2.Datos'!$U$5:$V$192,2,0)</f>
        <v/>
      </c>
      <c r="C82" s="65">
        <f>VLOOKUP(LARGE('2.Datos'!$W$5:$W$192,'3.Resultados'!A82),'2.Datos'!$W$5:$X$192,2,0)</f>
        <v>0</v>
      </c>
      <c r="D82" s="68" t="e">
        <f t="shared" si="4"/>
        <v>#DIV/0!</v>
      </c>
      <c r="N82" s="47"/>
      <c r="O82" s="71">
        <v>10</v>
      </c>
      <c r="P82" s="74" t="str">
        <f t="shared" si="3"/>
        <v/>
      </c>
      <c r="Q82" s="90">
        <f t="shared" si="5"/>
        <v>0</v>
      </c>
      <c r="R82" s="74" t="e">
        <f>D82</f>
        <v>#DIV/0!</v>
      </c>
      <c r="S82" s="80" t="e">
        <f t="shared" si="7"/>
        <v>#DIV/0!</v>
      </c>
      <c r="U82" s="83"/>
      <c r="V82" s="83"/>
      <c r="W82" s="83"/>
      <c r="X82" s="83"/>
      <c r="Y82" s="83"/>
      <c r="Z82" s="47"/>
    </row>
    <row r="83" spans="1:26" x14ac:dyDescent="0.25">
      <c r="A83" s="59">
        <v>11</v>
      </c>
      <c r="B83" s="63" t="str">
        <f>VLOOKUP(LARGE('2.Datos'!$U$5:$U$192,'3.Resultados'!A83),'2.Datos'!$U$5:$V$192,2,0)</f>
        <v/>
      </c>
      <c r="C83" s="65">
        <f>VLOOKUP(LARGE('2.Datos'!$W$5:$W$192,'3.Resultados'!A83),'2.Datos'!$W$5:$X$192,2,0)</f>
        <v>0</v>
      </c>
      <c r="D83" s="68" t="e">
        <f t="shared" si="4"/>
        <v>#DIV/0!</v>
      </c>
      <c r="N83" s="47"/>
      <c r="O83" s="71">
        <v>11</v>
      </c>
      <c r="P83" s="114" t="s">
        <v>136</v>
      </c>
      <c r="Q83" s="90">
        <f>D51-SUM(Q73:Q82)</f>
        <v>0</v>
      </c>
      <c r="R83" s="74" t="e">
        <f>Q83*100%/$B$19</f>
        <v>#DIV/0!</v>
      </c>
      <c r="S83" s="80" t="e">
        <f t="shared" si="7"/>
        <v>#DIV/0!</v>
      </c>
      <c r="U83" s="83"/>
      <c r="V83" s="83"/>
      <c r="W83" s="83"/>
      <c r="X83" s="83"/>
      <c r="Y83" s="83"/>
      <c r="Z83" s="47"/>
    </row>
    <row r="84" spans="1:26" x14ac:dyDescent="0.25">
      <c r="A84" s="59">
        <v>12</v>
      </c>
      <c r="B84" s="63" t="str">
        <f>VLOOKUP(LARGE('2.Datos'!$U$5:$U$192,'3.Resultados'!A84),'2.Datos'!$U$5:$V$192,2,0)</f>
        <v/>
      </c>
      <c r="C84" s="65">
        <f>VLOOKUP(LARGE('2.Datos'!$W$5:$W$192,'3.Resultados'!A84),'2.Datos'!$W$5:$X$192,2,0)</f>
        <v>0</v>
      </c>
      <c r="D84" s="68" t="e">
        <f t="shared" si="4"/>
        <v>#DIV/0!</v>
      </c>
      <c r="N84" s="47"/>
      <c r="P84" s="114" t="s">
        <v>137</v>
      </c>
      <c r="Q84" s="90">
        <f>C70</f>
        <v>0</v>
      </c>
      <c r="R84" s="74" t="e">
        <f>1-SUM(R73:R83)</f>
        <v>#DIV/0!</v>
      </c>
      <c r="U84" s="83"/>
      <c r="V84" s="83"/>
      <c r="W84" s="83"/>
      <c r="X84" s="83"/>
      <c r="Y84" s="83"/>
      <c r="Z84" s="47"/>
    </row>
    <row r="85" spans="1:26" x14ac:dyDescent="0.25">
      <c r="A85" s="59">
        <v>13</v>
      </c>
      <c r="B85" s="63" t="str">
        <f>VLOOKUP(LARGE('2.Datos'!$U$5:$U$192,'3.Resultados'!A85),'2.Datos'!$U$5:$V$192,2,0)</f>
        <v/>
      </c>
      <c r="C85" s="65">
        <f>VLOOKUP(LARGE('2.Datos'!$W$5:$W$192,'3.Resultados'!A85),'2.Datos'!$W$5:$X$192,2,0)</f>
        <v>0</v>
      </c>
      <c r="D85" s="68" t="e">
        <f t="shared" si="4"/>
        <v>#DIV/0!</v>
      </c>
      <c r="N85" s="47"/>
      <c r="R85" s="74" t="e">
        <f>SUM(R73:R84)</f>
        <v>#DIV/0!</v>
      </c>
      <c r="S85" s="74" t="e">
        <f>SUM(S73:S84)</f>
        <v>#DIV/0!</v>
      </c>
      <c r="U85" s="83"/>
      <c r="V85" s="83"/>
      <c r="W85" s="83"/>
      <c r="X85" s="83"/>
      <c r="Y85" s="83"/>
      <c r="Z85" s="47"/>
    </row>
    <row r="86" spans="1:26" x14ac:dyDescent="0.25">
      <c r="A86" s="59">
        <v>14</v>
      </c>
      <c r="B86" s="63" t="str">
        <f>VLOOKUP(LARGE('2.Datos'!$U$5:$U$192,'3.Resultados'!A86),'2.Datos'!$U$5:$V$192,2,0)</f>
        <v/>
      </c>
      <c r="C86" s="65">
        <f>VLOOKUP(LARGE('2.Datos'!$W$5:$W$192,'3.Resultados'!A86),'2.Datos'!$W$5:$X$192,2,0)</f>
        <v>0</v>
      </c>
      <c r="D86" s="68" t="e">
        <f t="shared" si="4"/>
        <v>#DIV/0!</v>
      </c>
      <c r="U86" s="83"/>
      <c r="V86" s="83"/>
      <c r="W86" s="83"/>
      <c r="X86" s="83"/>
      <c r="Y86" s="83"/>
      <c r="Z86" s="47"/>
    </row>
    <row r="87" spans="1:26" x14ac:dyDescent="0.25">
      <c r="A87" s="59">
        <v>15</v>
      </c>
      <c r="B87" s="63" t="str">
        <f>VLOOKUP(LARGE('2.Datos'!$U$5:$U$192,'3.Resultados'!A87),'2.Datos'!$U$5:$V$192,2,0)</f>
        <v/>
      </c>
      <c r="C87" s="65">
        <f>VLOOKUP(LARGE('2.Datos'!$W$5:$W$192,'3.Resultados'!A87),'2.Datos'!$W$5:$X$192,2,0)</f>
        <v>0</v>
      </c>
      <c r="D87" s="68" t="e">
        <f t="shared" si="4"/>
        <v>#DIV/0!</v>
      </c>
      <c r="U87" s="83"/>
      <c r="V87" s="83"/>
      <c r="W87" s="83"/>
      <c r="X87" s="83"/>
      <c r="Y87" s="83"/>
      <c r="Z87" s="47"/>
    </row>
    <row r="88" spans="1:26" x14ac:dyDescent="0.25">
      <c r="A88" s="59">
        <v>16</v>
      </c>
      <c r="B88" s="63" t="str">
        <f>VLOOKUP(LARGE('2.Datos'!$U$5:$U$192,'3.Resultados'!A88),'2.Datos'!$U$5:$V$192,2,0)</f>
        <v/>
      </c>
      <c r="C88" s="65">
        <f>VLOOKUP(LARGE('2.Datos'!$W$5:$W$192,'3.Resultados'!A88),'2.Datos'!$W$5:$X$192,2,0)</f>
        <v>0</v>
      </c>
      <c r="D88" s="68" t="e">
        <f t="shared" si="4"/>
        <v>#DIV/0!</v>
      </c>
      <c r="U88" s="83"/>
      <c r="V88" s="83"/>
      <c r="W88" s="83"/>
      <c r="X88" s="83"/>
      <c r="Y88" s="83"/>
      <c r="Z88" s="47"/>
    </row>
    <row r="89" spans="1:26" x14ac:dyDescent="0.25">
      <c r="A89" s="59">
        <v>17</v>
      </c>
      <c r="B89" s="63" t="str">
        <f>VLOOKUP(LARGE('2.Datos'!$U$5:$U$192,'3.Resultados'!A89),'2.Datos'!$U$5:$V$192,2,0)</f>
        <v/>
      </c>
      <c r="C89" s="65">
        <f>VLOOKUP(LARGE('2.Datos'!$W$5:$W$192,'3.Resultados'!A89),'2.Datos'!$W$5:$X$192,2,0)</f>
        <v>0</v>
      </c>
      <c r="D89" s="68" t="e">
        <f t="shared" si="4"/>
        <v>#DIV/0!</v>
      </c>
      <c r="U89" s="83"/>
      <c r="V89" s="83"/>
      <c r="W89" s="83"/>
      <c r="X89" s="83"/>
      <c r="Y89" s="83"/>
      <c r="Z89" s="47"/>
    </row>
    <row r="90" spans="1:26" x14ac:dyDescent="0.25">
      <c r="A90" s="59">
        <v>18</v>
      </c>
      <c r="B90" s="63" t="str">
        <f>VLOOKUP(LARGE('2.Datos'!$U$5:$U$192,'3.Resultados'!A90),'2.Datos'!$U$5:$V$192,2,0)</f>
        <v/>
      </c>
      <c r="C90" s="65">
        <f>VLOOKUP(LARGE('2.Datos'!$W$5:$W$192,'3.Resultados'!A90),'2.Datos'!$W$5:$X$192,2,0)</f>
        <v>0</v>
      </c>
      <c r="D90" s="68" t="e">
        <f t="shared" si="4"/>
        <v>#DIV/0!</v>
      </c>
      <c r="U90" s="83"/>
      <c r="V90" s="83"/>
      <c r="W90" s="83"/>
      <c r="X90" s="83"/>
      <c r="Y90" s="83"/>
      <c r="Z90" s="47"/>
    </row>
    <row r="91" spans="1:26" x14ac:dyDescent="0.25">
      <c r="A91" s="59">
        <v>19</v>
      </c>
      <c r="B91" s="63" t="str">
        <f>VLOOKUP(LARGE('2.Datos'!$U$5:$U$192,'3.Resultados'!A91),'2.Datos'!$U$5:$V$192,2,0)</f>
        <v/>
      </c>
      <c r="C91" s="65">
        <f>VLOOKUP(LARGE('2.Datos'!$W$5:$W$192,'3.Resultados'!A91),'2.Datos'!$W$5:$X$192,2,0)</f>
        <v>0</v>
      </c>
      <c r="D91" s="68" t="e">
        <f t="shared" si="4"/>
        <v>#DIV/0!</v>
      </c>
      <c r="U91" s="83"/>
      <c r="V91" s="83"/>
      <c r="W91" s="83"/>
      <c r="X91" s="83"/>
      <c r="Y91" s="83"/>
      <c r="Z91" s="47"/>
    </row>
    <row r="92" spans="1:26" x14ac:dyDescent="0.25">
      <c r="A92" s="59">
        <v>20</v>
      </c>
      <c r="B92" s="63" t="str">
        <f>VLOOKUP(LARGE('2.Datos'!$U$5:$U$192,'3.Resultados'!A92),'2.Datos'!$U$5:$V$192,2,0)</f>
        <v/>
      </c>
      <c r="C92" s="65">
        <f>VLOOKUP(LARGE('2.Datos'!$W$5:$W$192,'3.Resultados'!A92),'2.Datos'!$W$5:$X$192,2,0)</f>
        <v>0</v>
      </c>
      <c r="D92" s="68" t="e">
        <f t="shared" si="4"/>
        <v>#DIV/0!</v>
      </c>
      <c r="U92" s="83"/>
      <c r="V92" s="83"/>
      <c r="W92" s="83"/>
      <c r="X92" s="83"/>
      <c r="Y92" s="83"/>
      <c r="Z92" s="47"/>
    </row>
    <row r="93" spans="1:26" x14ac:dyDescent="0.25">
      <c r="A93" s="59">
        <v>21</v>
      </c>
      <c r="B93" s="63" t="str">
        <f>VLOOKUP(LARGE('2.Datos'!$U$5:$U$192,'3.Resultados'!A93),'2.Datos'!$U$5:$V$192,2,0)</f>
        <v/>
      </c>
      <c r="C93" s="65">
        <f>VLOOKUP(LARGE('2.Datos'!$W$5:$W$192,'3.Resultados'!A93),'2.Datos'!$W$5:$X$192,2,0)</f>
        <v>0</v>
      </c>
      <c r="D93" s="68" t="e">
        <f t="shared" si="4"/>
        <v>#DIV/0!</v>
      </c>
      <c r="U93" s="83"/>
      <c r="V93" s="83"/>
      <c r="W93" s="83"/>
      <c r="X93" s="83"/>
      <c r="Y93" s="83"/>
      <c r="Z93" s="47"/>
    </row>
    <row r="94" spans="1:26" x14ac:dyDescent="0.25">
      <c r="A94" s="59">
        <v>22</v>
      </c>
      <c r="B94" s="63" t="str">
        <f>VLOOKUP(LARGE('2.Datos'!$U$5:$U$192,'3.Resultados'!A94),'2.Datos'!$U$5:$V$192,2,0)</f>
        <v/>
      </c>
      <c r="C94" s="65">
        <f>VLOOKUP(LARGE('2.Datos'!$W$5:$W$192,'3.Resultados'!A94),'2.Datos'!$W$5:$X$192,2,0)</f>
        <v>0</v>
      </c>
      <c r="D94" s="68" t="e">
        <f t="shared" si="4"/>
        <v>#DIV/0!</v>
      </c>
      <c r="U94" s="83"/>
      <c r="V94" s="83"/>
      <c r="W94" s="83"/>
      <c r="X94" s="83"/>
      <c r="Y94" s="83"/>
      <c r="Z94" s="47"/>
    </row>
    <row r="95" spans="1:26" x14ac:dyDescent="0.25">
      <c r="A95" s="59">
        <v>23</v>
      </c>
      <c r="B95" s="63" t="str">
        <f>VLOOKUP(LARGE('2.Datos'!$U$5:$U$192,'3.Resultados'!A95),'2.Datos'!$U$5:$V$192,2,0)</f>
        <v/>
      </c>
      <c r="C95" s="65">
        <f>VLOOKUP(LARGE('2.Datos'!$W$5:$W$192,'3.Resultados'!A95),'2.Datos'!$W$5:$X$192,2,0)</f>
        <v>0</v>
      </c>
      <c r="D95" s="68" t="e">
        <f t="shared" si="4"/>
        <v>#DIV/0!</v>
      </c>
      <c r="U95" s="83"/>
      <c r="V95" s="83"/>
      <c r="W95" s="83"/>
      <c r="X95" s="83"/>
      <c r="Y95" s="83"/>
      <c r="Z95" s="47"/>
    </row>
    <row r="96" spans="1:26" x14ac:dyDescent="0.25">
      <c r="A96" s="59">
        <v>24</v>
      </c>
      <c r="B96" s="63" t="str">
        <f>VLOOKUP(LARGE('2.Datos'!$U$5:$U$192,'3.Resultados'!A96),'2.Datos'!$U$5:$V$192,2,0)</f>
        <v/>
      </c>
      <c r="C96" s="65">
        <f>VLOOKUP(LARGE('2.Datos'!$W$5:$W$192,'3.Resultados'!A96),'2.Datos'!$W$5:$X$192,2,0)</f>
        <v>0</v>
      </c>
      <c r="D96" s="68" t="e">
        <f t="shared" si="4"/>
        <v>#DIV/0!</v>
      </c>
      <c r="U96" s="83"/>
      <c r="V96" s="83"/>
      <c r="W96" s="83"/>
      <c r="X96" s="83"/>
      <c r="Y96" s="83"/>
      <c r="Z96" s="47"/>
    </row>
    <row r="97" spans="1:26" x14ac:dyDescent="0.25">
      <c r="A97" s="59">
        <v>25</v>
      </c>
      <c r="B97" s="63" t="str">
        <f>VLOOKUP(LARGE('2.Datos'!$U$5:$U$192,'3.Resultados'!A97),'2.Datos'!$U$5:$V$192,2,0)</f>
        <v/>
      </c>
      <c r="C97" s="65">
        <f>VLOOKUP(LARGE('2.Datos'!$W$5:$W$192,'3.Resultados'!A97),'2.Datos'!$W$5:$X$192,2,0)</f>
        <v>0</v>
      </c>
      <c r="D97" s="68" t="e">
        <f t="shared" si="4"/>
        <v>#DIV/0!</v>
      </c>
      <c r="U97" s="47"/>
      <c r="V97" s="47"/>
      <c r="W97" s="47"/>
      <c r="X97" s="47"/>
      <c r="Y97" s="47"/>
      <c r="Z97" s="47"/>
    </row>
    <row r="98" spans="1:26" x14ac:dyDescent="0.25">
      <c r="A98" s="59">
        <v>26</v>
      </c>
      <c r="B98" s="63" t="str">
        <f>VLOOKUP(LARGE('2.Datos'!$U$5:$U$192,'3.Resultados'!A98),'2.Datos'!$U$5:$V$192,2,0)</f>
        <v/>
      </c>
      <c r="C98" s="65">
        <f>VLOOKUP(LARGE('2.Datos'!$W$5:$W$192,'3.Resultados'!A98),'2.Datos'!$W$5:$X$192,2,0)</f>
        <v>0</v>
      </c>
      <c r="D98" s="68" t="e">
        <f t="shared" si="4"/>
        <v>#DIV/0!</v>
      </c>
      <c r="U98" s="47"/>
      <c r="V98" s="47"/>
      <c r="W98" s="47"/>
      <c r="X98" s="47"/>
      <c r="Y98" s="47"/>
      <c r="Z98" s="47"/>
    </row>
    <row r="99" spans="1:26" x14ac:dyDescent="0.25">
      <c r="A99" s="59">
        <v>27</v>
      </c>
      <c r="B99" s="63" t="str">
        <f>VLOOKUP(LARGE('2.Datos'!$U$5:$U$192,'3.Resultados'!A99),'2.Datos'!$U$5:$V$192,2,0)</f>
        <v/>
      </c>
      <c r="C99" s="65">
        <f>VLOOKUP(LARGE('2.Datos'!$W$5:$W$192,'3.Resultados'!A99),'2.Datos'!$W$5:$X$192,2,0)</f>
        <v>0</v>
      </c>
      <c r="D99" s="68" t="e">
        <f t="shared" si="4"/>
        <v>#DIV/0!</v>
      </c>
      <c r="U99" s="47"/>
      <c r="V99" s="47"/>
      <c r="W99" s="47"/>
      <c r="X99" s="47"/>
      <c r="Y99" s="47"/>
      <c r="Z99" s="47"/>
    </row>
    <row r="100" spans="1:26" x14ac:dyDescent="0.25">
      <c r="A100" s="59">
        <v>28</v>
      </c>
      <c r="B100" s="63" t="str">
        <f>VLOOKUP(LARGE('2.Datos'!$U$5:$U$192,'3.Resultados'!A100),'2.Datos'!$U$5:$V$192,2,0)</f>
        <v/>
      </c>
      <c r="C100" s="65">
        <f>VLOOKUP(LARGE('2.Datos'!$W$5:$W$192,'3.Resultados'!A100),'2.Datos'!$W$5:$X$192,2,0)</f>
        <v>0</v>
      </c>
      <c r="D100" s="68" t="e">
        <f t="shared" si="4"/>
        <v>#DIV/0!</v>
      </c>
      <c r="U100" s="47"/>
      <c r="V100" s="47"/>
      <c r="W100" s="47"/>
      <c r="X100" s="47"/>
      <c r="Y100" s="47"/>
      <c r="Z100" s="47"/>
    </row>
    <row r="101" spans="1:26" x14ac:dyDescent="0.25">
      <c r="A101" s="59">
        <v>29</v>
      </c>
      <c r="B101" s="63" t="str">
        <f>VLOOKUP(LARGE('2.Datos'!$U$5:$U$192,'3.Resultados'!A101),'2.Datos'!$U$5:$V$192,2,0)</f>
        <v/>
      </c>
      <c r="C101" s="65">
        <f>VLOOKUP(LARGE('2.Datos'!$W$5:$W$192,'3.Resultados'!A101),'2.Datos'!$W$5:$X$192,2,0)</f>
        <v>0</v>
      </c>
      <c r="D101" s="68" t="e">
        <f t="shared" si="4"/>
        <v>#DIV/0!</v>
      </c>
      <c r="U101" s="47"/>
      <c r="V101" s="47"/>
      <c r="W101" s="47"/>
      <c r="X101" s="47"/>
      <c r="Y101" s="47"/>
      <c r="Z101" s="47"/>
    </row>
    <row r="102" spans="1:26" x14ac:dyDescent="0.25">
      <c r="A102" s="59">
        <v>30</v>
      </c>
      <c r="B102" s="63" t="str">
        <f>VLOOKUP(LARGE('2.Datos'!$U$5:$U$192,'3.Resultados'!A102),'2.Datos'!$U$5:$V$192,2,0)</f>
        <v/>
      </c>
      <c r="C102" s="65">
        <f>VLOOKUP(LARGE('2.Datos'!$W$5:$W$192,'3.Resultados'!A102),'2.Datos'!$W$5:$X$192,2,0)</f>
        <v>0</v>
      </c>
      <c r="D102" s="68" t="e">
        <f t="shared" si="4"/>
        <v>#DIV/0!</v>
      </c>
      <c r="U102" s="47"/>
      <c r="V102" s="47"/>
      <c r="W102" s="47"/>
      <c r="X102" s="47"/>
      <c r="Y102" s="47"/>
      <c r="Z102" s="47"/>
    </row>
    <row r="103" spans="1:26" x14ac:dyDescent="0.25">
      <c r="A103" s="59">
        <v>31</v>
      </c>
      <c r="B103" s="63" t="str">
        <f>VLOOKUP(LARGE('2.Datos'!$U$5:$U$192,'3.Resultados'!A103),'2.Datos'!$U$5:$V$192,2,0)</f>
        <v/>
      </c>
      <c r="C103" s="65">
        <f>VLOOKUP(LARGE('2.Datos'!$W$5:$W$192,'3.Resultados'!A103),'2.Datos'!$W$5:$X$192,2,0)</f>
        <v>0</v>
      </c>
      <c r="D103" s="68" t="e">
        <f t="shared" si="4"/>
        <v>#DIV/0!</v>
      </c>
      <c r="F103" s="2" t="s">
        <v>129</v>
      </c>
      <c r="U103" s="47"/>
      <c r="V103" s="47"/>
      <c r="W103" s="47"/>
      <c r="X103" s="47"/>
      <c r="Y103" s="47"/>
      <c r="Z103" s="47"/>
    </row>
    <row r="104" spans="1:26" x14ac:dyDescent="0.25">
      <c r="A104" s="59">
        <v>32</v>
      </c>
      <c r="B104" s="63" t="str">
        <f>VLOOKUP(LARGE('2.Datos'!$U$5:$U$192,'3.Resultados'!A104),'2.Datos'!$U$5:$V$192,2,0)</f>
        <v/>
      </c>
      <c r="C104" s="65">
        <f>VLOOKUP(LARGE('2.Datos'!$W$5:$W$192,'3.Resultados'!A104),'2.Datos'!$W$5:$X$192,2,0)</f>
        <v>0</v>
      </c>
      <c r="D104" s="68" t="e">
        <f t="shared" si="4"/>
        <v>#DIV/0!</v>
      </c>
      <c r="U104" s="47"/>
      <c r="V104" s="47"/>
      <c r="W104" s="47"/>
      <c r="X104" s="47"/>
      <c r="Y104" s="47"/>
      <c r="Z104" s="47"/>
    </row>
    <row r="105" spans="1:26" x14ac:dyDescent="0.25">
      <c r="A105" s="59">
        <v>33</v>
      </c>
      <c r="B105" s="63" t="str">
        <f>VLOOKUP(LARGE('2.Datos'!$U$5:$U$192,'3.Resultados'!A105),'2.Datos'!$U$5:$V$192,2,0)</f>
        <v/>
      </c>
      <c r="C105" s="65">
        <f>VLOOKUP(LARGE('2.Datos'!$W$5:$W$192,'3.Resultados'!A105),'2.Datos'!$W$5:$X$192,2,0)</f>
        <v>0</v>
      </c>
      <c r="D105" s="68" t="e">
        <f t="shared" si="4"/>
        <v>#DIV/0!</v>
      </c>
      <c r="U105" s="47"/>
      <c r="V105" s="47"/>
      <c r="W105" s="47"/>
      <c r="X105" s="47"/>
      <c r="Y105" s="47"/>
      <c r="Z105" s="47"/>
    </row>
    <row r="106" spans="1:26" x14ac:dyDescent="0.25">
      <c r="A106" s="59">
        <v>34</v>
      </c>
      <c r="B106" s="63" t="str">
        <f>VLOOKUP(LARGE('2.Datos'!$U$5:$U$192,'3.Resultados'!A106),'2.Datos'!$U$5:$V$192,2,0)</f>
        <v/>
      </c>
      <c r="C106" s="65">
        <f>VLOOKUP(LARGE('2.Datos'!$W$5:$W$192,'3.Resultados'!A106),'2.Datos'!$W$5:$X$192,2,0)</f>
        <v>0</v>
      </c>
      <c r="D106" s="68" t="e">
        <f t="shared" si="4"/>
        <v>#DIV/0!</v>
      </c>
      <c r="U106" s="47"/>
      <c r="V106" s="47"/>
      <c r="W106" s="47"/>
      <c r="X106" s="47"/>
      <c r="Y106" s="47"/>
      <c r="Z106" s="47"/>
    </row>
    <row r="107" spans="1:26" x14ac:dyDescent="0.25">
      <c r="A107" s="59">
        <v>35</v>
      </c>
      <c r="B107" s="63" t="str">
        <f>VLOOKUP(LARGE('2.Datos'!$U$5:$U$192,'3.Resultados'!A107),'2.Datos'!$U$5:$V$192,2,0)</f>
        <v/>
      </c>
      <c r="C107" s="65">
        <f>VLOOKUP(LARGE('2.Datos'!$W$5:$W$192,'3.Resultados'!A107),'2.Datos'!$W$5:$X$192,2,0)</f>
        <v>0</v>
      </c>
      <c r="D107" s="68" t="e">
        <f t="shared" si="4"/>
        <v>#DIV/0!</v>
      </c>
      <c r="U107" s="47"/>
      <c r="V107" s="47"/>
      <c r="W107" s="47"/>
      <c r="X107" s="47"/>
      <c r="Y107" s="47"/>
      <c r="Z107" s="47"/>
    </row>
    <row r="108" spans="1:26" x14ac:dyDescent="0.25">
      <c r="A108" s="59">
        <v>36</v>
      </c>
      <c r="B108" s="63" t="str">
        <f>VLOOKUP(LARGE('2.Datos'!$U$5:$U$192,'3.Resultados'!A108),'2.Datos'!$U$5:$V$192,2,0)</f>
        <v/>
      </c>
      <c r="C108" s="65">
        <f>VLOOKUP(LARGE('2.Datos'!$W$5:$W$192,'3.Resultados'!A108),'2.Datos'!$W$5:$X$192,2,0)</f>
        <v>0</v>
      </c>
      <c r="D108" s="68" t="e">
        <f t="shared" si="4"/>
        <v>#DIV/0!</v>
      </c>
      <c r="U108" s="47"/>
      <c r="V108" s="47"/>
      <c r="W108" s="47"/>
      <c r="X108" s="47"/>
      <c r="Y108" s="47"/>
      <c r="Z108" s="47"/>
    </row>
    <row r="109" spans="1:26" x14ac:dyDescent="0.25">
      <c r="A109" s="59">
        <v>37</v>
      </c>
      <c r="B109" s="63" t="str">
        <f>VLOOKUP(LARGE('2.Datos'!$U$5:$U$192,'3.Resultados'!A109),'2.Datos'!$U$5:$V$192,2,0)</f>
        <v/>
      </c>
      <c r="C109" s="65">
        <f>VLOOKUP(LARGE('2.Datos'!$W$5:$W$192,'3.Resultados'!A109),'2.Datos'!$W$5:$X$192,2,0)</f>
        <v>0</v>
      </c>
      <c r="D109" s="68" t="e">
        <f t="shared" si="4"/>
        <v>#DIV/0!</v>
      </c>
      <c r="U109" s="47"/>
      <c r="V109" s="47"/>
      <c r="W109" s="47"/>
      <c r="X109" s="47"/>
      <c r="Y109" s="47"/>
      <c r="Z109" s="47"/>
    </row>
    <row r="110" spans="1:26" x14ac:dyDescent="0.25">
      <c r="A110" s="59">
        <v>38</v>
      </c>
      <c r="B110" s="63" t="str">
        <f>VLOOKUP(LARGE('2.Datos'!$U$5:$U$192,'3.Resultados'!A110),'2.Datos'!$U$5:$V$192,2,0)</f>
        <v/>
      </c>
      <c r="C110" s="65">
        <f>VLOOKUP(LARGE('2.Datos'!$W$5:$W$192,'3.Resultados'!A110),'2.Datos'!$W$5:$X$192,2,0)</f>
        <v>0</v>
      </c>
      <c r="D110" s="68" t="e">
        <f t="shared" si="4"/>
        <v>#DIV/0!</v>
      </c>
      <c r="U110" s="47"/>
      <c r="V110" s="47"/>
      <c r="W110" s="47"/>
      <c r="X110" s="47"/>
      <c r="Y110" s="47"/>
      <c r="Z110" s="47"/>
    </row>
    <row r="111" spans="1:26" x14ac:dyDescent="0.25">
      <c r="A111" s="59">
        <v>39</v>
      </c>
      <c r="B111" s="63" t="str">
        <f>VLOOKUP(LARGE('2.Datos'!$U$5:$U$192,'3.Resultados'!A111),'2.Datos'!$U$5:$V$192,2,0)</f>
        <v/>
      </c>
      <c r="C111" s="65">
        <f>VLOOKUP(LARGE('2.Datos'!$W$5:$W$192,'3.Resultados'!A111),'2.Datos'!$W$5:$X$192,2,0)</f>
        <v>0</v>
      </c>
      <c r="D111" s="68" t="e">
        <f t="shared" si="4"/>
        <v>#DIV/0!</v>
      </c>
      <c r="U111" s="47"/>
      <c r="V111" s="47"/>
      <c r="W111" s="47"/>
      <c r="X111" s="47"/>
      <c r="Y111" s="47"/>
      <c r="Z111" s="47"/>
    </row>
    <row r="112" spans="1:26" x14ac:dyDescent="0.25">
      <c r="A112" s="59">
        <v>40</v>
      </c>
      <c r="B112" s="63" t="str">
        <f>VLOOKUP(LARGE('2.Datos'!$U$5:$U$192,'3.Resultados'!A112),'2.Datos'!$U$5:$V$192,2,0)</f>
        <v/>
      </c>
      <c r="C112" s="65">
        <f>VLOOKUP(LARGE('2.Datos'!$W$5:$W$192,'3.Resultados'!A112),'2.Datos'!$W$5:$X$192,2,0)</f>
        <v>0</v>
      </c>
      <c r="D112" s="68" t="e">
        <f t="shared" si="4"/>
        <v>#DIV/0!</v>
      </c>
      <c r="U112" s="47"/>
      <c r="V112" s="47"/>
      <c r="W112" s="47"/>
      <c r="X112" s="47"/>
      <c r="Y112" s="47"/>
      <c r="Z112" s="47"/>
    </row>
    <row r="113" spans="1:26" x14ac:dyDescent="0.25">
      <c r="A113" s="59">
        <v>41</v>
      </c>
      <c r="B113" s="63" t="str">
        <f>VLOOKUP(LARGE('2.Datos'!$U$5:$U$192,'3.Resultados'!A113),'2.Datos'!$U$5:$V$192,2,0)</f>
        <v/>
      </c>
      <c r="C113" s="65">
        <f>VLOOKUP(LARGE('2.Datos'!$W$5:$W$192,'3.Resultados'!A113),'2.Datos'!$W$5:$X$192,2,0)</f>
        <v>0</v>
      </c>
      <c r="D113" s="68" t="e">
        <f t="shared" si="4"/>
        <v>#DIV/0!</v>
      </c>
      <c r="U113" s="47"/>
      <c r="V113" s="47"/>
      <c r="W113" s="47"/>
      <c r="X113" s="47"/>
      <c r="Y113" s="47"/>
      <c r="Z113" s="47"/>
    </row>
    <row r="114" spans="1:26" x14ac:dyDescent="0.25">
      <c r="A114" s="59">
        <v>42</v>
      </c>
      <c r="B114" s="63" t="str">
        <f>VLOOKUP(LARGE('2.Datos'!$U$5:$U$192,'3.Resultados'!A114),'2.Datos'!$U$5:$V$192,2,0)</f>
        <v/>
      </c>
      <c r="C114" s="65">
        <f>VLOOKUP(LARGE('2.Datos'!$W$5:$W$192,'3.Resultados'!A114),'2.Datos'!$W$5:$X$192,2,0)</f>
        <v>0</v>
      </c>
      <c r="D114" s="68" t="e">
        <f t="shared" si="4"/>
        <v>#DIV/0!</v>
      </c>
      <c r="U114" s="47"/>
      <c r="V114" s="47"/>
      <c r="W114" s="47"/>
      <c r="X114" s="47"/>
      <c r="Y114" s="47"/>
      <c r="Z114" s="47"/>
    </row>
    <row r="115" spans="1:26" x14ac:dyDescent="0.25">
      <c r="A115" s="59">
        <v>43</v>
      </c>
      <c r="B115" s="63" t="str">
        <f>VLOOKUP(LARGE('2.Datos'!$U$5:$U$192,'3.Resultados'!A115),'2.Datos'!$U$5:$V$192,2,0)</f>
        <v/>
      </c>
      <c r="C115" s="65">
        <f>VLOOKUP(LARGE('2.Datos'!$W$5:$W$192,'3.Resultados'!A115),'2.Datos'!$W$5:$X$192,2,0)</f>
        <v>0</v>
      </c>
      <c r="D115" s="68" t="e">
        <f t="shared" si="4"/>
        <v>#DIV/0!</v>
      </c>
      <c r="U115" s="47"/>
      <c r="V115" s="47"/>
      <c r="W115" s="47"/>
      <c r="X115" s="47"/>
      <c r="Y115" s="47"/>
      <c r="Z115" s="47"/>
    </row>
    <row r="116" spans="1:26" x14ac:dyDescent="0.25">
      <c r="A116" s="59">
        <v>44</v>
      </c>
      <c r="B116" s="63" t="str">
        <f>VLOOKUP(LARGE('2.Datos'!$U$5:$U$192,'3.Resultados'!A116),'2.Datos'!$U$5:$V$192,2,0)</f>
        <v/>
      </c>
      <c r="C116" s="65">
        <f>VLOOKUP(LARGE('2.Datos'!$W$5:$W$192,'3.Resultados'!A116),'2.Datos'!$W$5:$X$192,2,0)</f>
        <v>0</v>
      </c>
      <c r="D116" s="68" t="e">
        <f t="shared" si="4"/>
        <v>#DIV/0!</v>
      </c>
      <c r="U116" s="47"/>
      <c r="V116" s="47"/>
      <c r="W116" s="47"/>
      <c r="X116" s="47"/>
      <c r="Y116" s="47"/>
      <c r="Z116" s="47"/>
    </row>
    <row r="117" spans="1:26" x14ac:dyDescent="0.25">
      <c r="A117" s="59">
        <v>45</v>
      </c>
      <c r="B117" s="63" t="str">
        <f>VLOOKUP(LARGE('2.Datos'!$U$5:$U$192,'3.Resultados'!A117),'2.Datos'!$U$5:$V$192,2,0)</f>
        <v/>
      </c>
      <c r="C117" s="65">
        <f>VLOOKUP(LARGE('2.Datos'!$W$5:$W$192,'3.Resultados'!A117),'2.Datos'!$W$5:$X$192,2,0)</f>
        <v>0</v>
      </c>
      <c r="D117" s="68" t="e">
        <f t="shared" si="4"/>
        <v>#DIV/0!</v>
      </c>
      <c r="U117" s="47"/>
      <c r="V117" s="47"/>
      <c r="W117" s="47"/>
      <c r="X117" s="47"/>
      <c r="Y117" s="47"/>
      <c r="Z117" s="47"/>
    </row>
    <row r="118" spans="1:26" x14ac:dyDescent="0.25">
      <c r="A118" s="59">
        <v>46</v>
      </c>
      <c r="B118" s="63" t="str">
        <f>VLOOKUP(LARGE('2.Datos'!$U$5:$U$192,'3.Resultados'!A118),'2.Datos'!$U$5:$V$192,2,0)</f>
        <v/>
      </c>
      <c r="C118" s="65">
        <f>VLOOKUP(LARGE('2.Datos'!$W$5:$W$192,'3.Resultados'!A118),'2.Datos'!$W$5:$X$192,2,0)</f>
        <v>0</v>
      </c>
      <c r="D118" s="68" t="e">
        <f t="shared" si="4"/>
        <v>#DIV/0!</v>
      </c>
      <c r="U118" s="47"/>
      <c r="V118" s="47"/>
      <c r="W118" s="47"/>
      <c r="X118" s="47"/>
      <c r="Y118" s="47"/>
      <c r="Z118" s="47"/>
    </row>
    <row r="119" spans="1:26" x14ac:dyDescent="0.25">
      <c r="A119" s="59">
        <v>47</v>
      </c>
      <c r="B119" s="63" t="str">
        <f>VLOOKUP(LARGE('2.Datos'!$U$5:$U$192,'3.Resultados'!A119),'2.Datos'!$U$5:$V$192,2,0)</f>
        <v/>
      </c>
      <c r="C119" s="65">
        <f>VLOOKUP(LARGE('2.Datos'!$W$5:$W$192,'3.Resultados'!A119),'2.Datos'!$W$5:$X$192,2,0)</f>
        <v>0</v>
      </c>
      <c r="D119" s="68" t="e">
        <f t="shared" si="4"/>
        <v>#DIV/0!</v>
      </c>
      <c r="U119" s="47"/>
      <c r="V119" s="47"/>
      <c r="W119" s="47"/>
      <c r="X119" s="47"/>
      <c r="Y119" s="47"/>
      <c r="Z119" s="47"/>
    </row>
    <row r="120" spans="1:26" x14ac:dyDescent="0.25">
      <c r="A120" s="59">
        <v>48</v>
      </c>
      <c r="B120" s="63" t="str">
        <f>VLOOKUP(LARGE('2.Datos'!$U$5:$U$192,'3.Resultados'!A120),'2.Datos'!$U$5:$V$192,2,0)</f>
        <v/>
      </c>
      <c r="C120" s="65">
        <f>VLOOKUP(LARGE('2.Datos'!$W$5:$W$192,'3.Resultados'!A120),'2.Datos'!$W$5:$X$192,2,0)</f>
        <v>0</v>
      </c>
      <c r="D120" s="68" t="e">
        <f t="shared" si="4"/>
        <v>#DIV/0!</v>
      </c>
      <c r="U120" s="47"/>
      <c r="V120" s="47"/>
      <c r="W120" s="47"/>
      <c r="X120" s="47"/>
      <c r="Y120" s="47"/>
      <c r="Z120" s="47"/>
    </row>
    <row r="121" spans="1:26" x14ac:dyDescent="0.25">
      <c r="A121" s="59">
        <v>49</v>
      </c>
      <c r="B121" s="63" t="str">
        <f>VLOOKUP(LARGE('2.Datos'!$U$5:$U$192,'3.Resultados'!A121),'2.Datos'!$U$5:$V$192,2,0)</f>
        <v/>
      </c>
      <c r="C121" s="65">
        <f>VLOOKUP(LARGE('2.Datos'!$W$5:$W$192,'3.Resultados'!A121),'2.Datos'!$W$5:$X$192,2,0)</f>
        <v>0</v>
      </c>
      <c r="D121" s="68" t="e">
        <f t="shared" si="4"/>
        <v>#DIV/0!</v>
      </c>
      <c r="U121" s="47"/>
      <c r="V121" s="47"/>
      <c r="W121" s="47"/>
      <c r="X121" s="47"/>
      <c r="Y121" s="47"/>
      <c r="Z121" s="47"/>
    </row>
    <row r="122" spans="1:26" x14ac:dyDescent="0.25">
      <c r="A122" s="59">
        <v>50</v>
      </c>
      <c r="B122" s="63" t="str">
        <f>VLOOKUP(LARGE('2.Datos'!$U$5:$U$192,'3.Resultados'!A122),'2.Datos'!$U$5:$V$192,2,0)</f>
        <v/>
      </c>
      <c r="C122" s="65">
        <f>VLOOKUP(LARGE('2.Datos'!$W$5:$W$192,'3.Resultados'!A122),'2.Datos'!$W$5:$X$192,2,0)</f>
        <v>0</v>
      </c>
      <c r="D122" s="68" t="e">
        <f t="shared" si="4"/>
        <v>#DIV/0!</v>
      </c>
      <c r="U122" s="47"/>
      <c r="V122" s="47"/>
      <c r="W122" s="47"/>
      <c r="X122" s="47"/>
      <c r="Y122" s="47"/>
      <c r="Z122" s="47"/>
    </row>
    <row r="123" spans="1:26" x14ac:dyDescent="0.25">
      <c r="U123" s="47"/>
      <c r="V123" s="47"/>
      <c r="W123" s="47"/>
      <c r="X123" s="47"/>
      <c r="Y123" s="47"/>
      <c r="Z123" s="47"/>
    </row>
    <row r="124" spans="1:26" ht="16.5" x14ac:dyDescent="0.25">
      <c r="A124" s="116" t="s">
        <v>97</v>
      </c>
      <c r="B124" s="38"/>
      <c r="C124" s="38"/>
      <c r="D124" s="38"/>
      <c r="U124" s="47"/>
      <c r="V124" s="47"/>
      <c r="W124" s="47"/>
      <c r="X124" s="47"/>
      <c r="Y124" s="47"/>
      <c r="Z124" s="47"/>
    </row>
    <row r="125" spans="1:26" s="36" customFormat="1" ht="16.5" x14ac:dyDescent="0.25">
      <c r="A125" s="54"/>
      <c r="B125" s="38"/>
      <c r="C125" s="38"/>
      <c r="D125" s="38"/>
      <c r="O125" s="70"/>
      <c r="P125" s="70"/>
      <c r="Q125" s="70"/>
      <c r="R125" s="70"/>
      <c r="S125" s="70"/>
      <c r="T125" s="70"/>
      <c r="U125" s="47"/>
      <c r="V125" s="47"/>
      <c r="W125" s="47"/>
      <c r="X125" s="47"/>
      <c r="Y125" s="47"/>
      <c r="Z125" s="47"/>
    </row>
    <row r="126" spans="1:26" x14ac:dyDescent="0.25">
      <c r="A126" s="125" t="s">
        <v>95</v>
      </c>
      <c r="B126" s="79">
        <f>COUNTIF('2.Datos'!Y5:Y192, "Costa Rica")</f>
        <v>0</v>
      </c>
      <c r="C126" s="125" t="s">
        <v>124</v>
      </c>
      <c r="D126" s="102">
        <f>P160</f>
        <v>0</v>
      </c>
      <c r="U126" s="47"/>
      <c r="V126" s="47"/>
      <c r="W126" s="47"/>
      <c r="X126" s="47"/>
      <c r="Y126" s="47"/>
      <c r="Z126" s="47"/>
    </row>
    <row r="127" spans="1:26" s="36" customFormat="1" x14ac:dyDescent="0.25">
      <c r="A127" s="125" t="s">
        <v>96</v>
      </c>
      <c r="B127" s="79">
        <f>D126-B126</f>
        <v>0</v>
      </c>
      <c r="C127" s="94"/>
      <c r="D127" s="94"/>
      <c r="O127" s="70"/>
      <c r="P127" s="70"/>
      <c r="Q127" s="70"/>
      <c r="R127" s="70"/>
      <c r="S127" s="70"/>
      <c r="T127" s="70"/>
      <c r="U127" s="47"/>
      <c r="V127" s="47"/>
      <c r="W127" s="47"/>
      <c r="X127" s="47"/>
      <c r="Y127" s="47"/>
      <c r="Z127" s="47"/>
    </row>
    <row r="128" spans="1:26" s="36" customFormat="1" ht="16.5" x14ac:dyDescent="0.25">
      <c r="A128" s="93"/>
      <c r="B128" s="62"/>
      <c r="C128" s="94"/>
      <c r="D128" s="94"/>
      <c r="O128" s="69" t="s">
        <v>125</v>
      </c>
      <c r="P128" s="70"/>
      <c r="Q128" s="70"/>
      <c r="R128" s="70"/>
      <c r="S128" s="70"/>
      <c r="T128" s="70"/>
      <c r="U128" s="47"/>
      <c r="V128" s="47"/>
      <c r="W128" s="47"/>
      <c r="X128" s="47"/>
      <c r="Y128" s="47"/>
      <c r="Z128" s="47"/>
    </row>
    <row r="129" spans="1:26" x14ac:dyDescent="0.25">
      <c r="A129" s="117" t="s">
        <v>5</v>
      </c>
      <c r="B129" s="123" t="s">
        <v>98</v>
      </c>
      <c r="C129" s="124" t="s">
        <v>28</v>
      </c>
      <c r="D129" s="124" t="s">
        <v>93</v>
      </c>
      <c r="F129" s="2" t="s">
        <v>123</v>
      </c>
      <c r="P129" s="113" t="s">
        <v>94</v>
      </c>
      <c r="R129" s="76" t="s">
        <v>28</v>
      </c>
      <c r="S129" s="72" t="s">
        <v>93</v>
      </c>
      <c r="U129" s="47"/>
      <c r="V129" s="47"/>
      <c r="W129" s="47"/>
      <c r="X129" s="47"/>
      <c r="Y129" s="47"/>
      <c r="Z129" s="47"/>
    </row>
    <row r="130" spans="1:26" x14ac:dyDescent="0.25">
      <c r="A130" s="59">
        <v>1</v>
      </c>
      <c r="B130" s="63">
        <f>VLOOKUP(LARGE($O$130:$O$159,A130),$O$130:$P$159,2,0)</f>
        <v>0</v>
      </c>
      <c r="C130" s="65">
        <f>VLOOKUP(LARGE($Q$130:$Q$159,A130),$Q$130:$R$159,2,0)</f>
        <v>0</v>
      </c>
      <c r="D130" s="68" t="e">
        <f>C130*100%/$R$160</f>
        <v>#DIV/0!</v>
      </c>
      <c r="O130" s="77">
        <f>R130+(COUNTA(R130:R159)-ROW()+2)*0.001</f>
        <v>-9.8000000000000004E-2</v>
      </c>
      <c r="P130" s="114">
        <f>IFERROR(INDEX('2.Datos'!$Y$5:$Y$192, MATCH(0,INDEX(COUNTIF($P$129:P129,'2.Datos'!$Y$5:$Y$192),0,0),0)),"")</f>
        <v>0</v>
      </c>
      <c r="Q130" s="77">
        <f>R130+(COUNTA(R130:R159)-ROW()+2)*0.001</f>
        <v>-9.8000000000000004E-2</v>
      </c>
      <c r="R130" s="73">
        <f>SUMIF('2.Datos'!$Y$5:$Y$192,P130,'2.Datos'!$X$5:$X$192)</f>
        <v>0</v>
      </c>
      <c r="S130" s="74" t="e">
        <f>R130*100%/$R$160</f>
        <v>#DIV/0!</v>
      </c>
      <c r="U130" s="47"/>
      <c r="V130" s="47"/>
      <c r="W130" s="47"/>
      <c r="X130" s="47"/>
      <c r="Y130" s="47"/>
      <c r="Z130" s="47"/>
    </row>
    <row r="131" spans="1:26" x14ac:dyDescent="0.25">
      <c r="A131" s="59">
        <v>2</v>
      </c>
      <c r="B131" s="63" t="str">
        <f t="shared" ref="B131:B159" si="8">VLOOKUP(LARGE($O$130:$O$159,A131),$O$130:$P$159,2,0)</f>
        <v/>
      </c>
      <c r="C131" s="65">
        <f t="shared" ref="C131:C159" si="9">VLOOKUP(LARGE($Q$130:$Q$159,A131),$Q$130:$R$159,2,0)</f>
        <v>0</v>
      </c>
      <c r="D131" s="68" t="e">
        <f t="shared" ref="D131:D159" si="10">C131*100%/$R$160</f>
        <v>#DIV/0!</v>
      </c>
      <c r="O131" s="77">
        <f>R131+(COUNTA(R131:R160)-ROW()+2)*0.001</f>
        <v>-9.9000000000000005E-2</v>
      </c>
      <c r="P131" s="114" t="str">
        <f>IFERROR(INDEX('2.Datos'!$Y$5:$Y$192, MATCH(0,INDEX(COUNTIF($P$129:P130,'2.Datos'!$Y$5:$Y$192),0,0),0)),"")</f>
        <v/>
      </c>
      <c r="Q131" s="77">
        <f>R131+(COUNTA(R131:R160)-ROW()+2)*0.001</f>
        <v>-9.9000000000000005E-2</v>
      </c>
      <c r="R131" s="73">
        <f>SUMIF('2.Datos'!$Y$5:$Y$192,P131,'2.Datos'!$X$5:$X$192)</f>
        <v>0</v>
      </c>
      <c r="S131" s="74" t="e">
        <f t="shared" ref="S131:S159" si="11">R131*100%/$R$160</f>
        <v>#DIV/0!</v>
      </c>
      <c r="U131" s="47"/>
      <c r="V131" s="47"/>
      <c r="W131" s="47"/>
      <c r="X131" s="47"/>
      <c r="Y131" s="47"/>
      <c r="Z131" s="47"/>
    </row>
    <row r="132" spans="1:26" x14ac:dyDescent="0.25">
      <c r="A132" s="59">
        <v>3</v>
      </c>
      <c r="B132" s="63" t="str">
        <f t="shared" si="8"/>
        <v/>
      </c>
      <c r="C132" s="65">
        <f t="shared" si="9"/>
        <v>0</v>
      </c>
      <c r="D132" s="68" t="e">
        <f t="shared" si="10"/>
        <v>#DIV/0!</v>
      </c>
      <c r="O132" s="77">
        <f>R132+(COUNTA(Q132:Q160)-ROW()+2)*0.001</f>
        <v>-0.10200000000000001</v>
      </c>
      <c r="P132" s="114" t="str">
        <f>IFERROR(INDEX('2.Datos'!$Y$5:$Y$192, MATCH(0,INDEX(COUNTIF($P$129:P131,'2.Datos'!$Y$5:$Y$192),0,0),0)),"")</f>
        <v/>
      </c>
      <c r="Q132" s="77">
        <f>R132+(COUNTA(R132:R160)-ROW()+2)*0.001</f>
        <v>-0.10100000000000001</v>
      </c>
      <c r="R132" s="73">
        <f>SUMIF('2.Datos'!$Y$5:$Y$192,P132,'2.Datos'!$X$5:$X$192)</f>
        <v>0</v>
      </c>
      <c r="S132" s="74" t="e">
        <f t="shared" si="11"/>
        <v>#DIV/0!</v>
      </c>
      <c r="U132" s="47"/>
      <c r="V132" s="47"/>
      <c r="W132" s="47"/>
      <c r="X132" s="47"/>
      <c r="Y132" s="47"/>
      <c r="Z132" s="47"/>
    </row>
    <row r="133" spans="1:26" x14ac:dyDescent="0.25">
      <c r="A133" s="59">
        <v>4</v>
      </c>
      <c r="B133" s="63" t="str">
        <f t="shared" si="8"/>
        <v/>
      </c>
      <c r="C133" s="65">
        <f t="shared" si="9"/>
        <v>0</v>
      </c>
      <c r="D133" s="68" t="e">
        <f t="shared" si="10"/>
        <v>#DIV/0!</v>
      </c>
      <c r="O133" s="77">
        <f>R133+(COUNTA(Q133:Q160)-ROW()+2)*0.001</f>
        <v>-0.10400000000000001</v>
      </c>
      <c r="P133" s="114" t="str">
        <f>IFERROR(INDEX('2.Datos'!$Y$5:$Y$192, MATCH(0,INDEX(COUNTIF($P$129:P132,'2.Datos'!$Y$5:$Y$192),0,0),0)),"")</f>
        <v/>
      </c>
      <c r="Q133" s="77">
        <f>R133+(COUNTA(R133:R160)-ROW()+2)*0.001</f>
        <v>-0.10300000000000001</v>
      </c>
      <c r="R133" s="73">
        <f>SUMIF('2.Datos'!$Y$5:$Y$192,P133,'2.Datos'!$X$5:$X$192)</f>
        <v>0</v>
      </c>
      <c r="S133" s="74" t="e">
        <f t="shared" si="11"/>
        <v>#DIV/0!</v>
      </c>
      <c r="U133" s="47"/>
      <c r="V133" s="47"/>
      <c r="W133" s="47"/>
      <c r="X133" s="47"/>
      <c r="Y133" s="47"/>
      <c r="Z133" s="47"/>
    </row>
    <row r="134" spans="1:26" x14ac:dyDescent="0.25">
      <c r="A134" s="59">
        <v>5</v>
      </c>
      <c r="B134" s="63" t="str">
        <f t="shared" si="8"/>
        <v/>
      </c>
      <c r="C134" s="65">
        <f t="shared" si="9"/>
        <v>0</v>
      </c>
      <c r="D134" s="68" t="e">
        <f t="shared" si="10"/>
        <v>#DIV/0!</v>
      </c>
      <c r="O134" s="77">
        <f>R134+(COUNTA(Q134:Q160)-ROW()+2)*0.001</f>
        <v>-0.106</v>
      </c>
      <c r="P134" s="114" t="str">
        <f>IFERROR(INDEX('2.Datos'!$Y$5:$Y$192, MATCH(0,INDEX(COUNTIF($P$129:P133,'2.Datos'!$Y$5:$Y$192),0,0),0)),"")</f>
        <v/>
      </c>
      <c r="Q134" s="77">
        <f>R134+(COUNTA(R134:R160)-ROW()+2)*0.001</f>
        <v>-0.105</v>
      </c>
      <c r="R134" s="73">
        <f>SUMIF('2.Datos'!$Y$5:$Y$192,P134,'2.Datos'!$X$5:$X$192)</f>
        <v>0</v>
      </c>
      <c r="S134" s="74" t="e">
        <f t="shared" si="11"/>
        <v>#DIV/0!</v>
      </c>
      <c r="U134" s="47"/>
      <c r="V134" s="47"/>
      <c r="W134" s="47"/>
      <c r="X134" s="47"/>
      <c r="Y134" s="47"/>
      <c r="Z134" s="47"/>
    </row>
    <row r="135" spans="1:26" x14ac:dyDescent="0.25">
      <c r="A135" s="59">
        <v>6</v>
      </c>
      <c r="B135" s="63" t="str">
        <f t="shared" si="8"/>
        <v/>
      </c>
      <c r="C135" s="65">
        <f t="shared" si="9"/>
        <v>0</v>
      </c>
      <c r="D135" s="68" t="e">
        <f t="shared" si="10"/>
        <v>#DIV/0!</v>
      </c>
      <c r="O135" s="77">
        <f>R135+(COUNTA(Q135:Q160)-ROW()+2)*0.001</f>
        <v>-0.108</v>
      </c>
      <c r="P135" s="114" t="str">
        <f>IFERROR(INDEX('2.Datos'!$Y$5:$Y$192, MATCH(0,INDEX(COUNTIF($P$129:P134,'2.Datos'!$Y$5:$Y$192),0,0),0)),"")</f>
        <v/>
      </c>
      <c r="Q135" s="77">
        <f>R135+(COUNTA(R135:R160)-ROW()+2)*0.001</f>
        <v>-0.107</v>
      </c>
      <c r="R135" s="73">
        <f>SUMIF('2.Datos'!$Y$5:$Y$192,P135,'2.Datos'!$X$5:$X$192)</f>
        <v>0</v>
      </c>
      <c r="S135" s="74" t="e">
        <f t="shared" si="11"/>
        <v>#DIV/0!</v>
      </c>
      <c r="U135" s="47"/>
      <c r="V135" s="47"/>
      <c r="W135" s="47"/>
      <c r="X135" s="47"/>
      <c r="Y135" s="47"/>
      <c r="Z135" s="47"/>
    </row>
    <row r="136" spans="1:26" x14ac:dyDescent="0.25">
      <c r="A136" s="59">
        <v>7</v>
      </c>
      <c r="B136" s="63" t="str">
        <f t="shared" si="8"/>
        <v/>
      </c>
      <c r="C136" s="65">
        <f t="shared" si="9"/>
        <v>0</v>
      </c>
      <c r="D136" s="68" t="e">
        <f t="shared" si="10"/>
        <v>#DIV/0!</v>
      </c>
      <c r="O136" s="77">
        <f>R136+(COUNTA(Q136:Q160)-ROW()+2)*0.001</f>
        <v>-0.11</v>
      </c>
      <c r="P136" s="114" t="str">
        <f>IFERROR(INDEX('2.Datos'!$Y$5:$Y$192, MATCH(0,INDEX(COUNTIF($P$129:P135,'2.Datos'!$Y$5:$Y$192),0,0),0)),"")</f>
        <v/>
      </c>
      <c r="Q136" s="77">
        <f>R136+(COUNTA(R136:R160)-ROW()+2)*0.001</f>
        <v>-0.109</v>
      </c>
      <c r="R136" s="73">
        <f>SUMIF('2.Datos'!$Y$5:$Y$192,P136,'2.Datos'!$X$5:$X$192)</f>
        <v>0</v>
      </c>
      <c r="S136" s="74" t="e">
        <f t="shared" si="11"/>
        <v>#DIV/0!</v>
      </c>
      <c r="U136" s="47"/>
      <c r="V136" s="47"/>
      <c r="W136" s="47"/>
      <c r="X136" s="47"/>
      <c r="Y136" s="47"/>
      <c r="Z136" s="47"/>
    </row>
    <row r="137" spans="1:26" x14ac:dyDescent="0.25">
      <c r="A137" s="59">
        <v>8</v>
      </c>
      <c r="B137" s="63" t="str">
        <f t="shared" si="8"/>
        <v/>
      </c>
      <c r="C137" s="65">
        <f t="shared" si="9"/>
        <v>0</v>
      </c>
      <c r="D137" s="68" t="e">
        <f t="shared" si="10"/>
        <v>#DIV/0!</v>
      </c>
      <c r="O137" s="77">
        <f>R137+(COUNTA(Q137:Q160)-ROW()+2)*0.001</f>
        <v>-0.112</v>
      </c>
      <c r="P137" s="114" t="str">
        <f>IFERROR(INDEX('2.Datos'!$Y$5:$Y$192, MATCH(0,INDEX(COUNTIF($P$129:P136,'2.Datos'!$Y$5:$Y$192),0,0),0)),"")</f>
        <v/>
      </c>
      <c r="Q137" s="77">
        <f>R137+(COUNTA(R137:R160)-ROW()+2)*0.001</f>
        <v>-0.111</v>
      </c>
      <c r="R137" s="73">
        <f>SUMIF('2.Datos'!$Y$5:$Y$192,P137,'2.Datos'!$X$5:$X$192)</f>
        <v>0</v>
      </c>
      <c r="S137" s="74" t="e">
        <f t="shared" si="11"/>
        <v>#DIV/0!</v>
      </c>
      <c r="U137" s="47"/>
      <c r="V137" s="47"/>
      <c r="W137" s="47"/>
      <c r="X137" s="47"/>
      <c r="Y137" s="47"/>
      <c r="Z137" s="47"/>
    </row>
    <row r="138" spans="1:26" x14ac:dyDescent="0.25">
      <c r="A138" s="59">
        <v>9</v>
      </c>
      <c r="B138" s="63" t="str">
        <f t="shared" si="8"/>
        <v/>
      </c>
      <c r="C138" s="65">
        <f t="shared" si="9"/>
        <v>0</v>
      </c>
      <c r="D138" s="68" t="e">
        <f t="shared" si="10"/>
        <v>#DIV/0!</v>
      </c>
      <c r="O138" s="77">
        <f>R138+(COUNTA(Q138:Q160)-ROW()+2)*0.001</f>
        <v>-0.114</v>
      </c>
      <c r="P138" s="114" t="str">
        <f>IFERROR(INDEX('2.Datos'!$Y$5:$Y$192, MATCH(0,INDEX(COUNTIF($P$129:P137,'2.Datos'!$Y$5:$Y$192),0,0),0)),"")</f>
        <v/>
      </c>
      <c r="Q138" s="77">
        <f>R138+(COUNTA(R138:R160)-ROW()+2)*0.001</f>
        <v>-0.113</v>
      </c>
      <c r="R138" s="73">
        <f>SUMIF('2.Datos'!$Y$5:$Y$192,P138,'2.Datos'!$X$5:$X$192)</f>
        <v>0</v>
      </c>
      <c r="S138" s="74" t="e">
        <f t="shared" si="11"/>
        <v>#DIV/0!</v>
      </c>
      <c r="U138" s="47"/>
      <c r="V138" s="47"/>
      <c r="W138" s="47"/>
      <c r="X138" s="47"/>
      <c r="Y138" s="47"/>
      <c r="Z138" s="47"/>
    </row>
    <row r="139" spans="1:26" x14ac:dyDescent="0.25">
      <c r="A139" s="59">
        <v>10</v>
      </c>
      <c r="B139" s="63" t="str">
        <f t="shared" si="8"/>
        <v/>
      </c>
      <c r="C139" s="65">
        <f t="shared" si="9"/>
        <v>0</v>
      </c>
      <c r="D139" s="68" t="e">
        <f t="shared" si="10"/>
        <v>#DIV/0!</v>
      </c>
      <c r="O139" s="77">
        <f>R139+(COUNTA(Q139:Q160)-ROW()+2)*0.001</f>
        <v>-0.11600000000000001</v>
      </c>
      <c r="P139" s="114" t="str">
        <f>IFERROR(INDEX('2.Datos'!$Y$5:$Y$192, MATCH(0,INDEX(COUNTIF($P$129:P138,'2.Datos'!$Y$5:$Y$192),0,0),0)),"")</f>
        <v/>
      </c>
      <c r="Q139" s="77">
        <f>R139+(COUNTA(R139:R160)-ROW()+2)*0.001</f>
        <v>-0.115</v>
      </c>
      <c r="R139" s="73">
        <f>SUMIF('2.Datos'!$Y$5:$Y$192,P139,'2.Datos'!$X$5:$X$192)</f>
        <v>0</v>
      </c>
      <c r="S139" s="74" t="e">
        <f t="shared" si="11"/>
        <v>#DIV/0!</v>
      </c>
      <c r="U139" s="47"/>
      <c r="V139" s="47"/>
      <c r="W139" s="47"/>
      <c r="X139" s="47"/>
      <c r="Y139" s="47"/>
      <c r="Z139" s="47"/>
    </row>
    <row r="140" spans="1:26" x14ac:dyDescent="0.25">
      <c r="A140" s="59">
        <v>11</v>
      </c>
      <c r="B140" s="63" t="str">
        <f t="shared" si="8"/>
        <v/>
      </c>
      <c r="C140" s="65">
        <f t="shared" si="9"/>
        <v>0</v>
      </c>
      <c r="D140" s="68" t="e">
        <f t="shared" si="10"/>
        <v>#DIV/0!</v>
      </c>
      <c r="O140" s="77">
        <f>R140+(COUNTA(Q140:Q160)-ROW()+2)*0.001</f>
        <v>-0.11800000000000001</v>
      </c>
      <c r="P140" s="114" t="str">
        <f>IFERROR(INDEX('2.Datos'!$Y$5:$Y$192, MATCH(0,INDEX(COUNTIF($P$129:P139,'2.Datos'!$Y$5:$Y$192),0,0),0)),"")</f>
        <v/>
      </c>
      <c r="Q140" s="77">
        <f>R140+(COUNTA(R140:R160)-ROW()+2)*0.001</f>
        <v>-0.11700000000000001</v>
      </c>
      <c r="R140" s="73">
        <f>SUMIF('2.Datos'!$Y$5:$Y$192,P140,'2.Datos'!$X$5:$X$192)</f>
        <v>0</v>
      </c>
      <c r="S140" s="74" t="e">
        <f t="shared" si="11"/>
        <v>#DIV/0!</v>
      </c>
      <c r="U140" s="47"/>
      <c r="V140" s="47"/>
      <c r="W140" s="47"/>
      <c r="X140" s="47"/>
      <c r="Y140" s="47"/>
      <c r="Z140" s="47"/>
    </row>
    <row r="141" spans="1:26" x14ac:dyDescent="0.25">
      <c r="A141" s="59">
        <v>12</v>
      </c>
      <c r="B141" s="63" t="str">
        <f t="shared" si="8"/>
        <v/>
      </c>
      <c r="C141" s="65">
        <f t="shared" si="9"/>
        <v>0</v>
      </c>
      <c r="D141" s="68" t="e">
        <f t="shared" si="10"/>
        <v>#DIV/0!</v>
      </c>
      <c r="O141" s="77">
        <f>R141+(COUNTA(Q141:Q160)-ROW()+2)*0.001</f>
        <v>-0.12</v>
      </c>
      <c r="P141" s="114" t="str">
        <f>IFERROR(INDEX('2.Datos'!$Y$5:$Y$192, MATCH(0,INDEX(COUNTIF($P$129:P140,'2.Datos'!$Y$5:$Y$192),0,0),0)),"")</f>
        <v/>
      </c>
      <c r="Q141" s="77">
        <f>R141+(COUNTA(R141:R160)-ROW()+2)*0.001</f>
        <v>-0.11900000000000001</v>
      </c>
      <c r="R141" s="73">
        <f>SUMIF('2.Datos'!$Y$5:$Y$192,P141,'2.Datos'!$X$5:$X$192)</f>
        <v>0</v>
      </c>
      <c r="S141" s="74" t="e">
        <f t="shared" si="11"/>
        <v>#DIV/0!</v>
      </c>
      <c r="U141" s="47"/>
      <c r="V141" s="47"/>
      <c r="W141" s="47"/>
      <c r="X141" s="47"/>
      <c r="Y141" s="47"/>
      <c r="Z141" s="47"/>
    </row>
    <row r="142" spans="1:26" x14ac:dyDescent="0.25">
      <c r="A142" s="59">
        <v>13</v>
      </c>
      <c r="B142" s="63" t="str">
        <f t="shared" si="8"/>
        <v/>
      </c>
      <c r="C142" s="65">
        <f t="shared" si="9"/>
        <v>0</v>
      </c>
      <c r="D142" s="68" t="e">
        <f t="shared" si="10"/>
        <v>#DIV/0!</v>
      </c>
      <c r="O142" s="77">
        <f>R142+(COUNTA(Q142:Q160)-ROW()+2)*0.001</f>
        <v>-0.122</v>
      </c>
      <c r="P142" s="114" t="str">
        <f>IFERROR(INDEX('2.Datos'!$Y$5:$Y$192, MATCH(0,INDEX(COUNTIF($P$129:P141,'2.Datos'!$Y$5:$Y$192),0,0),0)),"")</f>
        <v/>
      </c>
      <c r="Q142" s="77">
        <f>R142+(COUNTA(R142:R160)-ROW()+2)*0.001</f>
        <v>-0.121</v>
      </c>
      <c r="R142" s="73">
        <f>SUMIF('2.Datos'!$Y$5:$Y$192,P142,'2.Datos'!$X$5:$X$192)</f>
        <v>0</v>
      </c>
      <c r="S142" s="74" t="e">
        <f t="shared" si="11"/>
        <v>#DIV/0!</v>
      </c>
      <c r="U142" s="47"/>
      <c r="V142" s="47"/>
      <c r="W142" s="47"/>
      <c r="X142" s="47"/>
      <c r="Y142" s="47"/>
      <c r="Z142" s="47"/>
    </row>
    <row r="143" spans="1:26" x14ac:dyDescent="0.25">
      <c r="A143" s="59">
        <v>14</v>
      </c>
      <c r="B143" s="63" t="str">
        <f t="shared" si="8"/>
        <v/>
      </c>
      <c r="C143" s="65">
        <f t="shared" si="9"/>
        <v>0</v>
      </c>
      <c r="D143" s="68" t="e">
        <f t="shared" si="10"/>
        <v>#DIV/0!</v>
      </c>
      <c r="O143" s="77">
        <f>R143+(COUNTA(Q143:Q160)-ROW()+2)*0.001</f>
        <v>-0.124</v>
      </c>
      <c r="P143" s="114" t="str">
        <f>IFERROR(INDEX('2.Datos'!$Y$5:$Y$192, MATCH(0,INDEX(COUNTIF($P$129:P142,'2.Datos'!$Y$5:$Y$192),0,0),0)),"")</f>
        <v/>
      </c>
      <c r="Q143" s="77">
        <f>R143+(COUNTA(R143:R160)-ROW()+2)*0.001</f>
        <v>-0.123</v>
      </c>
      <c r="R143" s="73">
        <f>SUMIF('2.Datos'!$Y$5:$Y$192,P143,'2.Datos'!$X$5:$X$192)</f>
        <v>0</v>
      </c>
      <c r="S143" s="74" t="e">
        <f t="shared" si="11"/>
        <v>#DIV/0!</v>
      </c>
      <c r="U143" s="47"/>
      <c r="V143" s="47"/>
      <c r="W143" s="47"/>
      <c r="X143" s="47"/>
      <c r="Y143" s="47"/>
      <c r="Z143" s="47"/>
    </row>
    <row r="144" spans="1:26" x14ac:dyDescent="0.25">
      <c r="A144" s="59">
        <v>15</v>
      </c>
      <c r="B144" s="63" t="str">
        <f t="shared" si="8"/>
        <v/>
      </c>
      <c r="C144" s="65">
        <f t="shared" si="9"/>
        <v>0</v>
      </c>
      <c r="D144" s="68" t="e">
        <f t="shared" si="10"/>
        <v>#DIV/0!</v>
      </c>
      <c r="O144" s="77">
        <f>R144+(COUNTA(Q144:Q160)-ROW()+2)*0.001</f>
        <v>-0.126</v>
      </c>
      <c r="P144" s="114" t="str">
        <f>IFERROR(INDEX('2.Datos'!$Y$5:$Y$192, MATCH(0,INDEX(COUNTIF($P$129:P143,'2.Datos'!$Y$5:$Y$192),0,0),0)),"")</f>
        <v/>
      </c>
      <c r="Q144" s="77">
        <f>R144+(COUNTA(R144:R160)-ROW()+2)*0.001</f>
        <v>-0.125</v>
      </c>
      <c r="R144" s="73">
        <f>SUMIF('2.Datos'!$Y$5:$Y$192,P144,'2.Datos'!$X$5:$X$192)</f>
        <v>0</v>
      </c>
      <c r="S144" s="74" t="e">
        <f t="shared" si="11"/>
        <v>#DIV/0!</v>
      </c>
      <c r="U144" s="47"/>
      <c r="V144" s="47"/>
      <c r="W144" s="47"/>
      <c r="X144" s="47"/>
      <c r="Y144" s="47"/>
      <c r="Z144" s="47"/>
    </row>
    <row r="145" spans="1:26" x14ac:dyDescent="0.25">
      <c r="A145" s="59">
        <v>16</v>
      </c>
      <c r="B145" s="63" t="str">
        <f t="shared" si="8"/>
        <v/>
      </c>
      <c r="C145" s="65">
        <f t="shared" si="9"/>
        <v>0</v>
      </c>
      <c r="D145" s="68" t="e">
        <f t="shared" si="10"/>
        <v>#DIV/0!</v>
      </c>
      <c r="O145" s="77">
        <f>R145+(COUNTA(Q144:Q160)-ROW()+2)*0.001</f>
        <v>-0.127</v>
      </c>
      <c r="P145" s="114" t="str">
        <f>IFERROR(INDEX('2.Datos'!$Y$5:$Y$192, MATCH(0,INDEX(COUNTIF($P$129:P144,'2.Datos'!$Y$5:$Y$192),0,0),0)),"")</f>
        <v/>
      </c>
      <c r="Q145" s="77">
        <f>R145+(COUNTA(R144:R160)-ROW()+2)*0.001</f>
        <v>-0.126</v>
      </c>
      <c r="R145" s="73">
        <f>SUMIF('2.Datos'!$Y$5:$Y$192,P145,'2.Datos'!$X$5:$X$192)</f>
        <v>0</v>
      </c>
      <c r="S145" s="74" t="e">
        <f t="shared" si="11"/>
        <v>#DIV/0!</v>
      </c>
      <c r="U145" s="47"/>
      <c r="V145" s="47"/>
      <c r="W145" s="47"/>
      <c r="X145" s="47"/>
      <c r="Y145" s="47"/>
      <c r="Z145" s="47"/>
    </row>
    <row r="146" spans="1:26" x14ac:dyDescent="0.25">
      <c r="A146" s="59">
        <v>17</v>
      </c>
      <c r="B146" s="63" t="str">
        <f t="shared" si="8"/>
        <v/>
      </c>
      <c r="C146" s="65">
        <f t="shared" si="9"/>
        <v>0</v>
      </c>
      <c r="D146" s="68" t="e">
        <f t="shared" si="10"/>
        <v>#DIV/0!</v>
      </c>
      <c r="O146" s="77">
        <f>R146+(COUNTA(Q144:Q160)-ROW()+2)*0.001</f>
        <v>-0.128</v>
      </c>
      <c r="P146" s="114" t="str">
        <f>IFERROR(INDEX('2.Datos'!$Y$5:$Y$192, MATCH(0,INDEX(COUNTIF($P$129:P145,'2.Datos'!$Y$5:$Y$192),0,0),0)),"")</f>
        <v/>
      </c>
      <c r="Q146" s="77">
        <f>R146+(COUNTA(R144:R160)-ROW()+2)*0.001</f>
        <v>-0.127</v>
      </c>
      <c r="R146" s="73">
        <f>SUMIF('2.Datos'!$Y$5:$Y$192,P146,'2.Datos'!$X$5:$X$192)</f>
        <v>0</v>
      </c>
      <c r="S146" s="74" t="e">
        <f t="shared" si="11"/>
        <v>#DIV/0!</v>
      </c>
      <c r="U146" s="47"/>
      <c r="V146" s="47"/>
      <c r="W146" s="47"/>
      <c r="X146" s="47"/>
      <c r="Y146" s="47"/>
      <c r="Z146" s="47"/>
    </row>
    <row r="147" spans="1:26" x14ac:dyDescent="0.25">
      <c r="A147" s="59">
        <v>18</v>
      </c>
      <c r="B147" s="63" t="str">
        <f t="shared" si="8"/>
        <v/>
      </c>
      <c r="C147" s="65">
        <f t="shared" si="9"/>
        <v>0</v>
      </c>
      <c r="D147" s="68" t="e">
        <f t="shared" si="10"/>
        <v>#DIV/0!</v>
      </c>
      <c r="O147" s="77">
        <f>R147+(COUNTA(Q144:Q160)-ROW()+2)*0.001</f>
        <v>-0.129</v>
      </c>
      <c r="P147" s="114" t="str">
        <f>IFERROR(INDEX('2.Datos'!$Y$5:$Y$192, MATCH(0,INDEX(COUNTIF($P$129:P146,'2.Datos'!$Y$5:$Y$192),0,0),0)),"")</f>
        <v/>
      </c>
      <c r="Q147" s="77">
        <f>R147+(COUNTA(R144:R160)-ROW()+2)*0.001</f>
        <v>-0.128</v>
      </c>
      <c r="R147" s="73">
        <f>SUMIF('2.Datos'!$Y$5:$Y$192,P147,'2.Datos'!$X$5:$X$192)</f>
        <v>0</v>
      </c>
      <c r="S147" s="74" t="e">
        <f t="shared" si="11"/>
        <v>#DIV/0!</v>
      </c>
      <c r="U147" s="47"/>
      <c r="V147" s="47"/>
      <c r="W147" s="47"/>
      <c r="X147" s="47"/>
      <c r="Y147" s="47"/>
      <c r="Z147" s="47"/>
    </row>
    <row r="148" spans="1:26" x14ac:dyDescent="0.25">
      <c r="A148" s="59">
        <v>19</v>
      </c>
      <c r="B148" s="63" t="str">
        <f t="shared" si="8"/>
        <v/>
      </c>
      <c r="C148" s="65">
        <f t="shared" si="9"/>
        <v>0</v>
      </c>
      <c r="D148" s="68" t="e">
        <f t="shared" si="10"/>
        <v>#DIV/0!</v>
      </c>
      <c r="O148" s="77">
        <f>R148+(COUNTA(Q144:Q160)-ROW()+2)*0.001</f>
        <v>-0.13</v>
      </c>
      <c r="P148" s="114" t="str">
        <f>IFERROR(INDEX('2.Datos'!$Y$5:$Y$192, MATCH(0,INDEX(COUNTIF($P$129:P147,'2.Datos'!$Y$5:$Y$192),0,0),0)),"")</f>
        <v/>
      </c>
      <c r="Q148" s="77">
        <f>R148+(COUNTA(R144:R160)-ROW()+2)*0.001</f>
        <v>-0.129</v>
      </c>
      <c r="R148" s="73">
        <f>SUMIF('2.Datos'!$Y$5:$Y$192,P148,'2.Datos'!$X$5:$X$192)</f>
        <v>0</v>
      </c>
      <c r="S148" s="74" t="e">
        <f t="shared" si="11"/>
        <v>#DIV/0!</v>
      </c>
      <c r="U148" s="47"/>
      <c r="V148" s="47"/>
      <c r="W148" s="47"/>
      <c r="X148" s="47"/>
      <c r="Y148" s="47"/>
      <c r="Z148" s="47"/>
    </row>
    <row r="149" spans="1:26" x14ac:dyDescent="0.25">
      <c r="A149" s="59">
        <v>20</v>
      </c>
      <c r="B149" s="63" t="str">
        <f t="shared" si="8"/>
        <v/>
      </c>
      <c r="C149" s="65">
        <f t="shared" si="9"/>
        <v>0</v>
      </c>
      <c r="D149" s="68" t="e">
        <f t="shared" si="10"/>
        <v>#DIV/0!</v>
      </c>
      <c r="O149" s="77">
        <f>R149+(COUNTA(Q144:Q160)-ROW()+2)*0.001</f>
        <v>-0.13100000000000001</v>
      </c>
      <c r="P149" s="114" t="str">
        <f>IFERROR(INDEX('2.Datos'!$Y$5:$Y$192, MATCH(0,INDEX(COUNTIF($P$129:P148,'2.Datos'!$Y$5:$Y$192),0,0),0)),"")</f>
        <v/>
      </c>
      <c r="Q149" s="77">
        <f>R149+(COUNTA(R144:R160)-ROW()+2)*0.001</f>
        <v>-0.13</v>
      </c>
      <c r="R149" s="73">
        <f>SUMIF('2.Datos'!$Y$5:$Y$192,P149,'2.Datos'!$X$5:$X$192)</f>
        <v>0</v>
      </c>
      <c r="S149" s="74" t="e">
        <f t="shared" si="11"/>
        <v>#DIV/0!</v>
      </c>
      <c r="U149" s="47"/>
      <c r="V149" s="47"/>
      <c r="W149" s="47"/>
      <c r="X149" s="47"/>
      <c r="Y149" s="47"/>
      <c r="Z149" s="47"/>
    </row>
    <row r="150" spans="1:26" x14ac:dyDescent="0.25">
      <c r="A150" s="59">
        <v>21</v>
      </c>
      <c r="B150" s="63" t="str">
        <f t="shared" si="8"/>
        <v/>
      </c>
      <c r="C150" s="65">
        <f t="shared" si="9"/>
        <v>0</v>
      </c>
      <c r="D150" s="68" t="e">
        <f t="shared" si="10"/>
        <v>#DIV/0!</v>
      </c>
      <c r="O150" s="77">
        <f>R150+(COUNTA(Q144:Q160)-ROW()+2)*0.001</f>
        <v>-0.13200000000000001</v>
      </c>
      <c r="P150" s="114" t="str">
        <f>IFERROR(INDEX('2.Datos'!$Y$5:$Y$192, MATCH(0,INDEX(COUNTIF($P$129:P149,'2.Datos'!$Y$5:$Y$192),0,0),0)),"")</f>
        <v/>
      </c>
      <c r="Q150" s="77">
        <f>R150+(COUNTA(R144:R160)-ROW()+2)*0.001</f>
        <v>-0.13100000000000001</v>
      </c>
      <c r="R150" s="73">
        <f>SUMIF('2.Datos'!$Y$5:$Y$192,P150,'2.Datos'!$X$5:$X$192)</f>
        <v>0</v>
      </c>
      <c r="S150" s="74" t="e">
        <f t="shared" si="11"/>
        <v>#DIV/0!</v>
      </c>
      <c r="U150" s="47"/>
      <c r="V150" s="47"/>
      <c r="W150" s="47"/>
      <c r="X150" s="47"/>
      <c r="Y150" s="47"/>
      <c r="Z150" s="47"/>
    </row>
    <row r="151" spans="1:26" x14ac:dyDescent="0.25">
      <c r="A151" s="59">
        <v>22</v>
      </c>
      <c r="B151" s="63" t="str">
        <f t="shared" si="8"/>
        <v/>
      </c>
      <c r="C151" s="65">
        <f t="shared" si="9"/>
        <v>0</v>
      </c>
      <c r="D151" s="68" t="e">
        <f t="shared" si="10"/>
        <v>#DIV/0!</v>
      </c>
      <c r="O151" s="77">
        <f>R151+(COUNTA(Q144:Q160)-ROW()+2)*0.001</f>
        <v>-0.13300000000000001</v>
      </c>
      <c r="P151" s="114" t="str">
        <f>IFERROR(INDEX('2.Datos'!$Y$5:$Y$192, MATCH(0,INDEX(COUNTIF($P$129:P150,'2.Datos'!$Y$5:$Y$192),0,0),0)),"")</f>
        <v/>
      </c>
      <c r="Q151" s="77">
        <f>R151+(COUNTA(R144:R160)-ROW()+2)*0.001</f>
        <v>-0.13200000000000001</v>
      </c>
      <c r="R151" s="73">
        <f>SUMIF('2.Datos'!$Y$5:$Y$192,P151,'2.Datos'!$X$5:$X$192)</f>
        <v>0</v>
      </c>
      <c r="S151" s="74" t="e">
        <f t="shared" si="11"/>
        <v>#DIV/0!</v>
      </c>
      <c r="U151" s="47"/>
      <c r="V151" s="47"/>
      <c r="W151" s="47"/>
      <c r="X151" s="47"/>
      <c r="Y151" s="47"/>
      <c r="Z151" s="47"/>
    </row>
    <row r="152" spans="1:26" x14ac:dyDescent="0.25">
      <c r="A152" s="59">
        <v>23</v>
      </c>
      <c r="B152" s="63" t="str">
        <f t="shared" si="8"/>
        <v/>
      </c>
      <c r="C152" s="65">
        <f t="shared" si="9"/>
        <v>0</v>
      </c>
      <c r="D152" s="68" t="e">
        <f t="shared" si="10"/>
        <v>#DIV/0!</v>
      </c>
      <c r="O152" s="77">
        <f>R152+(COUNTA(Q144:Q160)-ROW()+2)*0.001</f>
        <v>-0.13400000000000001</v>
      </c>
      <c r="P152" s="114" t="str">
        <f>IFERROR(INDEX('2.Datos'!$Y$5:$Y$192, MATCH(0,INDEX(COUNTIF($P$129:P151,'2.Datos'!$Y$5:$Y$192),0,0),0)),"")</f>
        <v/>
      </c>
      <c r="Q152" s="77">
        <f>R152+(COUNTA(R144:R160)-ROW()+2)*0.001</f>
        <v>-0.13300000000000001</v>
      </c>
      <c r="R152" s="73">
        <f>SUMIF('2.Datos'!$Y$5:$Y$192,P152,'2.Datos'!$X$5:$X$192)</f>
        <v>0</v>
      </c>
      <c r="S152" s="74" t="e">
        <f t="shared" si="11"/>
        <v>#DIV/0!</v>
      </c>
      <c r="U152" s="47"/>
      <c r="V152" s="47"/>
      <c r="W152" s="47"/>
      <c r="X152" s="47"/>
      <c r="Y152" s="47"/>
      <c r="Z152" s="47"/>
    </row>
    <row r="153" spans="1:26" x14ac:dyDescent="0.25">
      <c r="A153" s="59">
        <v>24</v>
      </c>
      <c r="B153" s="63" t="str">
        <f t="shared" si="8"/>
        <v/>
      </c>
      <c r="C153" s="65">
        <f t="shared" si="9"/>
        <v>0</v>
      </c>
      <c r="D153" s="68" t="e">
        <f t="shared" si="10"/>
        <v>#DIV/0!</v>
      </c>
      <c r="O153" s="77">
        <f>R153+(COUNTA(Q144:Q160)-ROW()+2)*0.001</f>
        <v>-0.13500000000000001</v>
      </c>
      <c r="P153" s="114" t="str">
        <f>IFERROR(INDEX('2.Datos'!$Y$5:$Y$192, MATCH(0,INDEX(COUNTIF($P$129:P152,'2.Datos'!$Y$5:$Y$192),0,0),0)),"")</f>
        <v/>
      </c>
      <c r="Q153" s="77">
        <f>R153+(COUNTA(R144:R160)-ROW()+2)*0.001</f>
        <v>-0.13400000000000001</v>
      </c>
      <c r="R153" s="73">
        <f>SUMIF('2.Datos'!$Y$5:$Y$192,P153,'2.Datos'!$X$5:$X$192)</f>
        <v>0</v>
      </c>
      <c r="S153" s="74" t="e">
        <f t="shared" si="11"/>
        <v>#DIV/0!</v>
      </c>
      <c r="U153" s="47"/>
      <c r="V153" s="47"/>
      <c r="W153" s="47"/>
      <c r="X153" s="47"/>
      <c r="Y153" s="47"/>
      <c r="Z153" s="47"/>
    </row>
    <row r="154" spans="1:26" x14ac:dyDescent="0.25">
      <c r="A154" s="59">
        <v>25</v>
      </c>
      <c r="B154" s="63" t="str">
        <f t="shared" si="8"/>
        <v/>
      </c>
      <c r="C154" s="65">
        <f t="shared" si="9"/>
        <v>0</v>
      </c>
      <c r="D154" s="68" t="e">
        <f t="shared" si="10"/>
        <v>#DIV/0!</v>
      </c>
      <c r="O154" s="77">
        <f>R154+(COUNTA(Q144:Q160)-ROW()+2)*0.001</f>
        <v>-0.13600000000000001</v>
      </c>
      <c r="P154" s="114" t="str">
        <f>IFERROR(INDEX('2.Datos'!$Y$5:$Y$192, MATCH(0,INDEX(COUNTIF($P$129:P153,'2.Datos'!$Y$5:$Y$192),0,0),0)),"")</f>
        <v/>
      </c>
      <c r="Q154" s="77">
        <f>R154+(COUNTA(R144:R160)-ROW()+2)*0.001</f>
        <v>-0.13500000000000001</v>
      </c>
      <c r="R154" s="73">
        <f>SUMIF('2.Datos'!$Y$5:$Y$192,P154,'2.Datos'!$X$5:$X$192)</f>
        <v>0</v>
      </c>
      <c r="S154" s="74" t="e">
        <f t="shared" si="11"/>
        <v>#DIV/0!</v>
      </c>
      <c r="U154" s="47"/>
      <c r="V154" s="47"/>
      <c r="W154" s="47"/>
      <c r="X154" s="47"/>
      <c r="Y154" s="47"/>
      <c r="Z154" s="47"/>
    </row>
    <row r="155" spans="1:26" x14ac:dyDescent="0.25">
      <c r="A155" s="59">
        <v>26</v>
      </c>
      <c r="B155" s="63" t="str">
        <f t="shared" si="8"/>
        <v/>
      </c>
      <c r="C155" s="65">
        <f t="shared" si="9"/>
        <v>0</v>
      </c>
      <c r="D155" s="68" t="e">
        <f t="shared" si="10"/>
        <v>#DIV/0!</v>
      </c>
      <c r="O155" s="77">
        <f>R155+(COUNTA(Q144:Q160)-ROW()+2)*0.001</f>
        <v>-0.13700000000000001</v>
      </c>
      <c r="P155" s="114" t="str">
        <f>IFERROR(INDEX('2.Datos'!$Y$5:$Y$192, MATCH(0,INDEX(COUNTIF($P$129:P154,'2.Datos'!$Y$5:$Y$192),0,0),0)),"")</f>
        <v/>
      </c>
      <c r="Q155" s="77">
        <f>R155+(COUNTA(R144:R160)-ROW()+2)*0.001</f>
        <v>-0.13600000000000001</v>
      </c>
      <c r="R155" s="73">
        <f>SUMIF('2.Datos'!$Y$5:$Y$192,P155,'2.Datos'!$X$5:$X$192)</f>
        <v>0</v>
      </c>
      <c r="S155" s="74" t="e">
        <f t="shared" si="11"/>
        <v>#DIV/0!</v>
      </c>
      <c r="U155" s="47"/>
      <c r="V155" s="47"/>
      <c r="W155" s="47"/>
      <c r="X155" s="47"/>
      <c r="Y155" s="47"/>
      <c r="Z155" s="47"/>
    </row>
    <row r="156" spans="1:26" x14ac:dyDescent="0.25">
      <c r="A156" s="59">
        <v>27</v>
      </c>
      <c r="B156" s="63" t="str">
        <f t="shared" si="8"/>
        <v/>
      </c>
      <c r="C156" s="65">
        <f t="shared" si="9"/>
        <v>0</v>
      </c>
      <c r="D156" s="68" t="e">
        <f t="shared" si="10"/>
        <v>#DIV/0!</v>
      </c>
      <c r="O156" s="77">
        <f>R156+(COUNTA(Q144:Q160)-ROW()+2)*0.001</f>
        <v>-0.13800000000000001</v>
      </c>
      <c r="P156" s="114" t="str">
        <f>IFERROR(INDEX('2.Datos'!$Y$5:$Y$192, MATCH(0,INDEX(COUNTIF($P$129:P155,'2.Datos'!$Y$5:$Y$192),0,0),0)),"")</f>
        <v/>
      </c>
      <c r="Q156" s="77">
        <f>R156+(COUNTA(R144:R160)-ROW()+2)*0.001</f>
        <v>-0.13700000000000001</v>
      </c>
      <c r="R156" s="73">
        <f>SUMIF('2.Datos'!$Y$5:$Y$192,P156,'2.Datos'!$X$5:$X$192)</f>
        <v>0</v>
      </c>
      <c r="S156" s="74" t="e">
        <f t="shared" si="11"/>
        <v>#DIV/0!</v>
      </c>
      <c r="U156" s="47"/>
      <c r="V156" s="47"/>
      <c r="W156" s="47"/>
      <c r="X156" s="47"/>
      <c r="Y156" s="47"/>
      <c r="Z156" s="47"/>
    </row>
    <row r="157" spans="1:26" x14ac:dyDescent="0.25">
      <c r="A157" s="59">
        <v>28</v>
      </c>
      <c r="B157" s="63" t="str">
        <f t="shared" si="8"/>
        <v/>
      </c>
      <c r="C157" s="65">
        <f t="shared" si="9"/>
        <v>0</v>
      </c>
      <c r="D157" s="68" t="e">
        <f t="shared" si="10"/>
        <v>#DIV/0!</v>
      </c>
      <c r="O157" s="77">
        <f>R157+(COUNTA(Q144:Q160)-ROW()+2)*0.001</f>
        <v>-0.13900000000000001</v>
      </c>
      <c r="P157" s="114" t="str">
        <f>IFERROR(INDEX('2.Datos'!$Y$5:$Y$192, MATCH(0,INDEX(COUNTIF($P$129:P156,'2.Datos'!$Y$5:$Y$192),0,0),0)),"")</f>
        <v/>
      </c>
      <c r="Q157" s="77">
        <f>R157+(COUNTA(R144:R160)-ROW()+2)*0.001</f>
        <v>-0.13800000000000001</v>
      </c>
      <c r="R157" s="73">
        <f>SUMIF('2.Datos'!$Y$5:$Y$192,P157,'2.Datos'!$X$5:$X$192)</f>
        <v>0</v>
      </c>
      <c r="S157" s="74" t="e">
        <f t="shared" si="11"/>
        <v>#DIV/0!</v>
      </c>
      <c r="U157" s="47"/>
      <c r="V157" s="47"/>
      <c r="W157" s="47"/>
      <c r="X157" s="47"/>
      <c r="Y157" s="47"/>
      <c r="Z157" s="47"/>
    </row>
    <row r="158" spans="1:26" x14ac:dyDescent="0.25">
      <c r="A158" s="59">
        <v>29</v>
      </c>
      <c r="B158" s="63" t="str">
        <f t="shared" si="8"/>
        <v/>
      </c>
      <c r="C158" s="65">
        <f t="shared" si="9"/>
        <v>0</v>
      </c>
      <c r="D158" s="68" t="e">
        <f t="shared" si="10"/>
        <v>#DIV/0!</v>
      </c>
      <c r="O158" s="77">
        <f>R158+(COUNTA(Q144:Q160)-ROW()+2)*0.001</f>
        <v>-0.14000000000000001</v>
      </c>
      <c r="P158" s="114" t="str">
        <f>IFERROR(INDEX('2.Datos'!$Y$5:$Y$192, MATCH(0,INDEX(COUNTIF($P$129:P157,'2.Datos'!$Y$5:$Y$192),0,0),0)),"")</f>
        <v/>
      </c>
      <c r="Q158" s="77">
        <f>R158+(COUNTA(R144:R160)-ROW()+2)*0.001</f>
        <v>-0.13900000000000001</v>
      </c>
      <c r="R158" s="73">
        <f>SUMIF('2.Datos'!$Y$5:$Y$192,P158,'2.Datos'!$X$5:$X$192)</f>
        <v>0</v>
      </c>
      <c r="S158" s="74" t="e">
        <f t="shared" si="11"/>
        <v>#DIV/0!</v>
      </c>
      <c r="U158" s="47"/>
      <c r="V158" s="47"/>
      <c r="W158" s="47"/>
      <c r="X158" s="47"/>
      <c r="Y158" s="47"/>
      <c r="Z158" s="47"/>
    </row>
    <row r="159" spans="1:26" x14ac:dyDescent="0.25">
      <c r="A159" s="59">
        <v>30</v>
      </c>
      <c r="B159" s="63" t="str">
        <f t="shared" si="8"/>
        <v/>
      </c>
      <c r="C159" s="65">
        <f t="shared" si="9"/>
        <v>0</v>
      </c>
      <c r="D159" s="68" t="e">
        <f t="shared" si="10"/>
        <v>#DIV/0!</v>
      </c>
      <c r="O159" s="77">
        <f>R159+(COUNTA(Q144:Q160)-ROW()+2)*0.001</f>
        <v>-0.14100000000000001</v>
      </c>
      <c r="P159" s="114" t="str">
        <f>IFERROR(INDEX('2.Datos'!$Y$5:$Y$192, MATCH(0,INDEX(COUNTIF($P$129:P158,'2.Datos'!$Y$5:$Y$192),0,0),0)),"")</f>
        <v/>
      </c>
      <c r="Q159" s="77">
        <f>R159+(COUNTA(R144:R160)-ROW()+2)*0.001</f>
        <v>-0.14000000000000001</v>
      </c>
      <c r="R159" s="73">
        <f>SUMIF('2.Datos'!$Y$5:$Y$192,P159,'2.Datos'!$X$5:$X$192)</f>
        <v>0</v>
      </c>
      <c r="S159" s="74" t="e">
        <f t="shared" si="11"/>
        <v>#DIV/0!</v>
      </c>
      <c r="U159" s="47"/>
      <c r="V159" s="47"/>
      <c r="W159" s="47"/>
      <c r="X159" s="47"/>
      <c r="Y159" s="47"/>
      <c r="Z159" s="47"/>
    </row>
    <row r="160" spans="1:26" x14ac:dyDescent="0.25">
      <c r="P160" s="114">
        <f>(30-COUNTIF(P130:P159,P159))-1</f>
        <v>0</v>
      </c>
      <c r="R160" s="73">
        <f>SUM(R130:R159)</f>
        <v>0</v>
      </c>
      <c r="S160" s="75" t="e">
        <f>SUM(S130:S159)</f>
        <v>#DIV/0!</v>
      </c>
      <c r="U160" s="47"/>
      <c r="V160" s="47"/>
      <c r="W160" s="47"/>
      <c r="X160" s="47"/>
      <c r="Y160" s="47"/>
      <c r="Z160" s="47"/>
    </row>
    <row r="161" spans="21:26" x14ac:dyDescent="0.25">
      <c r="U161" s="47"/>
      <c r="V161" s="47"/>
      <c r="W161" s="47"/>
      <c r="X161" s="47"/>
      <c r="Y161" s="47"/>
      <c r="Z161" s="47"/>
    </row>
    <row r="162" spans="21:26" x14ac:dyDescent="0.25">
      <c r="U162" s="47"/>
      <c r="V162" s="47"/>
      <c r="W162" s="47"/>
      <c r="X162" s="47"/>
      <c r="Y162" s="47"/>
      <c r="Z162" s="47"/>
    </row>
    <row r="163" spans="21:26" x14ac:dyDescent="0.25">
      <c r="U163" s="47"/>
      <c r="V163" s="47"/>
      <c r="W163" s="47"/>
      <c r="X163" s="47"/>
      <c r="Y163" s="47"/>
      <c r="Z163" s="47"/>
    </row>
    <row r="164" spans="21:26" x14ac:dyDescent="0.25">
      <c r="U164" s="47"/>
      <c r="V164" s="47"/>
      <c r="W164" s="47"/>
      <c r="X164" s="47"/>
      <c r="Y164" s="47"/>
      <c r="Z164" s="47"/>
    </row>
    <row r="165" spans="21:26" x14ac:dyDescent="0.25">
      <c r="U165" s="47"/>
      <c r="V165" s="47"/>
      <c r="W165" s="47"/>
      <c r="X165" s="47"/>
      <c r="Y165" s="47"/>
      <c r="Z165" s="47"/>
    </row>
    <row r="166" spans="21:26" x14ac:dyDescent="0.25">
      <c r="U166" s="47"/>
      <c r="V166" s="47"/>
      <c r="W166" s="47"/>
      <c r="X166" s="47"/>
      <c r="Y166" s="47"/>
      <c r="Z166" s="47"/>
    </row>
    <row r="167" spans="21:26" x14ac:dyDescent="0.25">
      <c r="U167" s="47"/>
      <c r="V167" s="47"/>
      <c r="W167" s="47"/>
      <c r="X167" s="47"/>
      <c r="Y167" s="47"/>
      <c r="Z167" s="47"/>
    </row>
    <row r="168" spans="21:26" x14ac:dyDescent="0.25">
      <c r="U168" s="47"/>
      <c r="V168" s="47"/>
      <c r="W168" s="47"/>
      <c r="X168" s="47"/>
      <c r="Y168" s="47"/>
      <c r="Z168" s="47"/>
    </row>
    <row r="169" spans="21:26" x14ac:dyDescent="0.25">
      <c r="U169" s="47"/>
      <c r="V169" s="47"/>
      <c r="W169" s="47"/>
      <c r="X169" s="47"/>
      <c r="Y169" s="47"/>
      <c r="Z169" s="47"/>
    </row>
    <row r="170" spans="21:26" x14ac:dyDescent="0.25">
      <c r="U170" s="47"/>
      <c r="V170" s="47"/>
      <c r="W170" s="47"/>
      <c r="X170" s="47"/>
      <c r="Y170" s="47"/>
      <c r="Z170" s="47"/>
    </row>
    <row r="171" spans="21:26" x14ac:dyDescent="0.25">
      <c r="U171" s="47"/>
      <c r="V171" s="47"/>
      <c r="W171" s="47"/>
      <c r="X171" s="47"/>
      <c r="Y171" s="47"/>
      <c r="Z171" s="47"/>
    </row>
    <row r="172" spans="21:26" x14ac:dyDescent="0.25">
      <c r="U172" s="47"/>
      <c r="V172" s="47"/>
      <c r="W172" s="47"/>
      <c r="X172" s="47"/>
      <c r="Y172" s="47"/>
      <c r="Z172" s="47"/>
    </row>
    <row r="173" spans="21:26" x14ac:dyDescent="0.25">
      <c r="U173" s="47"/>
      <c r="V173" s="47"/>
      <c r="W173" s="47"/>
      <c r="X173" s="47"/>
      <c r="Y173" s="47"/>
      <c r="Z173" s="47"/>
    </row>
    <row r="174" spans="21:26" x14ac:dyDescent="0.25">
      <c r="U174" s="47"/>
      <c r="V174" s="47"/>
      <c r="W174" s="47"/>
      <c r="X174" s="47"/>
      <c r="Y174" s="47"/>
      <c r="Z174" s="47"/>
    </row>
    <row r="175" spans="21:26" x14ac:dyDescent="0.25">
      <c r="U175" s="47"/>
      <c r="V175" s="47"/>
      <c r="W175" s="47"/>
      <c r="X175" s="47"/>
      <c r="Y175" s="47"/>
      <c r="Z175" s="47"/>
    </row>
    <row r="176" spans="21:26" x14ac:dyDescent="0.25">
      <c r="U176" s="47"/>
      <c r="V176" s="47"/>
      <c r="W176" s="47"/>
      <c r="X176" s="47"/>
      <c r="Y176" s="47"/>
      <c r="Z176" s="47"/>
    </row>
    <row r="177" spans="21:26" x14ac:dyDescent="0.25">
      <c r="U177" s="47"/>
      <c r="V177" s="47"/>
      <c r="W177" s="47"/>
      <c r="X177" s="47"/>
      <c r="Y177" s="47"/>
      <c r="Z177" s="47"/>
    </row>
    <row r="178" spans="21:26" x14ac:dyDescent="0.25">
      <c r="U178" s="47"/>
      <c r="V178" s="47"/>
      <c r="W178" s="47"/>
      <c r="X178" s="47"/>
      <c r="Y178" s="47"/>
      <c r="Z178" s="47"/>
    </row>
    <row r="179" spans="21:26" x14ac:dyDescent="0.25">
      <c r="U179" s="47"/>
      <c r="V179" s="47"/>
      <c r="W179" s="47"/>
      <c r="X179" s="47"/>
      <c r="Y179" s="47"/>
      <c r="Z179" s="47"/>
    </row>
    <row r="180" spans="21:26" x14ac:dyDescent="0.25">
      <c r="U180" s="47"/>
      <c r="V180" s="47"/>
      <c r="W180" s="47"/>
      <c r="X180" s="47"/>
      <c r="Y180" s="47"/>
      <c r="Z180" s="47"/>
    </row>
    <row r="181" spans="21:26" x14ac:dyDescent="0.25">
      <c r="U181" s="47"/>
      <c r="V181" s="47"/>
      <c r="W181" s="47"/>
      <c r="X181" s="47"/>
      <c r="Y181" s="47"/>
      <c r="Z181" s="47"/>
    </row>
    <row r="182" spans="21:26" x14ac:dyDescent="0.25">
      <c r="U182" s="47"/>
      <c r="V182" s="47"/>
      <c r="W182" s="47"/>
      <c r="X182" s="47"/>
      <c r="Y182" s="47"/>
      <c r="Z182" s="47"/>
    </row>
    <row r="183" spans="21:26" x14ac:dyDescent="0.25">
      <c r="U183" s="47"/>
      <c r="V183" s="47"/>
      <c r="W183" s="47"/>
      <c r="X183" s="47"/>
      <c r="Y183" s="47"/>
      <c r="Z183" s="47"/>
    </row>
    <row r="184" spans="21:26" x14ac:dyDescent="0.25">
      <c r="U184" s="47"/>
      <c r="V184" s="47"/>
      <c r="W184" s="47"/>
      <c r="X184" s="47"/>
      <c r="Y184" s="47"/>
      <c r="Z184" s="47"/>
    </row>
    <row r="185" spans="21:26" x14ac:dyDescent="0.25">
      <c r="U185" s="47"/>
      <c r="V185" s="47"/>
      <c r="W185" s="47"/>
      <c r="X185" s="47"/>
      <c r="Y185" s="47"/>
      <c r="Z185" s="47"/>
    </row>
    <row r="186" spans="21:26" x14ac:dyDescent="0.25">
      <c r="U186" s="47"/>
      <c r="V186" s="47"/>
      <c r="W186" s="47"/>
      <c r="X186" s="47"/>
      <c r="Y186" s="47"/>
      <c r="Z186" s="47"/>
    </row>
    <row r="187" spans="21:26" x14ac:dyDescent="0.25">
      <c r="U187" s="47"/>
      <c r="V187" s="47"/>
      <c r="W187" s="47"/>
      <c r="X187" s="47"/>
      <c r="Y187" s="47"/>
      <c r="Z187" s="47"/>
    </row>
    <row r="188" spans="21:26" x14ac:dyDescent="0.25">
      <c r="U188" s="47"/>
      <c r="V188" s="47"/>
      <c r="W188" s="47"/>
      <c r="X188" s="47"/>
      <c r="Y188" s="47"/>
      <c r="Z188" s="47"/>
    </row>
    <row r="189" spans="21:26" x14ac:dyDescent="0.25">
      <c r="U189" s="47"/>
      <c r="V189" s="47"/>
      <c r="W189" s="47"/>
      <c r="X189" s="47"/>
      <c r="Y189" s="47"/>
      <c r="Z189" s="47"/>
    </row>
    <row r="190" spans="21:26" x14ac:dyDescent="0.25">
      <c r="U190" s="47"/>
      <c r="V190" s="47"/>
      <c r="W190" s="47"/>
      <c r="X190" s="47"/>
      <c r="Y190" s="47"/>
      <c r="Z190" s="47"/>
    </row>
    <row r="191" spans="21:26" x14ac:dyDescent="0.25">
      <c r="U191" s="47"/>
      <c r="V191" s="47"/>
      <c r="W191" s="47"/>
      <c r="X191" s="47"/>
      <c r="Y191" s="47"/>
      <c r="Z191" s="47"/>
    </row>
    <row r="192" spans="21:26" x14ac:dyDescent="0.25">
      <c r="U192" s="47"/>
      <c r="V192" s="47"/>
      <c r="W192" s="47"/>
      <c r="X192" s="47"/>
      <c r="Y192" s="47"/>
      <c r="Z192" s="47"/>
    </row>
    <row r="193" spans="21:26" x14ac:dyDescent="0.25">
      <c r="U193" s="47"/>
      <c r="V193" s="47"/>
      <c r="W193" s="47"/>
      <c r="X193" s="47"/>
      <c r="Y193" s="47"/>
      <c r="Z193" s="47"/>
    </row>
    <row r="194" spans="21:26" x14ac:dyDescent="0.25">
      <c r="U194" s="47"/>
      <c r="V194" s="47"/>
      <c r="W194" s="47"/>
      <c r="X194" s="47"/>
      <c r="Y194" s="47"/>
      <c r="Z194" s="47"/>
    </row>
    <row r="195" spans="21:26" x14ac:dyDescent="0.25">
      <c r="U195" s="47"/>
      <c r="V195" s="47"/>
      <c r="W195" s="47"/>
      <c r="X195" s="47"/>
      <c r="Y195" s="47"/>
      <c r="Z195" s="47"/>
    </row>
    <row r="196" spans="21:26" x14ac:dyDescent="0.25">
      <c r="U196" s="47"/>
      <c r="V196" s="47"/>
      <c r="W196" s="47"/>
      <c r="X196" s="47"/>
      <c r="Y196" s="47"/>
      <c r="Z196" s="47"/>
    </row>
    <row r="197" spans="21:26" x14ac:dyDescent="0.25">
      <c r="U197" s="47"/>
      <c r="V197" s="47"/>
      <c r="W197" s="47"/>
      <c r="X197" s="47"/>
      <c r="Y197" s="47"/>
      <c r="Z197" s="47"/>
    </row>
    <row r="198" spans="21:26" x14ac:dyDescent="0.25">
      <c r="U198" s="47"/>
      <c r="V198" s="47"/>
      <c r="W198" s="47"/>
      <c r="X198" s="47"/>
      <c r="Y198" s="47"/>
      <c r="Z198" s="47"/>
    </row>
    <row r="199" spans="21:26" x14ac:dyDescent="0.25">
      <c r="U199" s="47"/>
      <c r="V199" s="47"/>
      <c r="W199" s="47"/>
      <c r="X199" s="47"/>
      <c r="Y199" s="47"/>
      <c r="Z199" s="47"/>
    </row>
    <row r="200" spans="21:26" x14ac:dyDescent="0.25">
      <c r="U200" s="47"/>
      <c r="V200" s="47"/>
      <c r="W200" s="47"/>
      <c r="X200" s="47"/>
      <c r="Y200" s="47"/>
      <c r="Z200" s="47"/>
    </row>
    <row r="201" spans="21:26" x14ac:dyDescent="0.25">
      <c r="U201" s="47"/>
      <c r="V201" s="47"/>
      <c r="W201" s="47"/>
      <c r="X201" s="47"/>
      <c r="Y201" s="47"/>
      <c r="Z201" s="47"/>
    </row>
    <row r="202" spans="21:26" x14ac:dyDescent="0.25">
      <c r="U202" s="47"/>
      <c r="V202" s="47"/>
      <c r="W202" s="47"/>
      <c r="X202" s="47"/>
      <c r="Y202" s="47"/>
      <c r="Z202" s="47"/>
    </row>
    <row r="203" spans="21:26" x14ac:dyDescent="0.25">
      <c r="U203" s="47"/>
      <c r="V203" s="47"/>
      <c r="W203" s="47"/>
      <c r="X203" s="47"/>
      <c r="Y203" s="47"/>
      <c r="Z203" s="47"/>
    </row>
    <row r="204" spans="21:26" x14ac:dyDescent="0.25">
      <c r="U204" s="47"/>
      <c r="V204" s="47"/>
      <c r="W204" s="47"/>
      <c r="X204" s="47"/>
      <c r="Y204" s="47"/>
      <c r="Z204" s="47"/>
    </row>
    <row r="205" spans="21:26" x14ac:dyDescent="0.25">
      <c r="U205" s="47"/>
      <c r="V205" s="47"/>
      <c r="W205" s="47"/>
      <c r="X205" s="47"/>
      <c r="Y205" s="47"/>
      <c r="Z205" s="47"/>
    </row>
    <row r="206" spans="21:26" x14ac:dyDescent="0.25">
      <c r="U206" s="47"/>
      <c r="V206" s="47"/>
      <c r="W206" s="47"/>
      <c r="X206" s="47"/>
      <c r="Y206" s="47"/>
      <c r="Z206" s="47"/>
    </row>
    <row r="207" spans="21:26" x14ac:dyDescent="0.25">
      <c r="U207" s="47"/>
      <c r="V207" s="47"/>
      <c r="W207" s="47"/>
      <c r="X207" s="47"/>
      <c r="Y207" s="47"/>
      <c r="Z207" s="47"/>
    </row>
    <row r="208" spans="21:26" x14ac:dyDescent="0.25">
      <c r="U208" s="47"/>
      <c r="V208" s="47"/>
      <c r="W208" s="47"/>
      <c r="X208" s="47"/>
      <c r="Y208" s="47"/>
      <c r="Z208" s="47"/>
    </row>
    <row r="209" spans="21:26" x14ac:dyDescent="0.25">
      <c r="U209" s="47"/>
      <c r="V209" s="47"/>
      <c r="W209" s="47"/>
      <c r="X209" s="47"/>
      <c r="Y209" s="47"/>
      <c r="Z209" s="47"/>
    </row>
    <row r="210" spans="21:26" x14ac:dyDescent="0.25">
      <c r="U210" s="47"/>
      <c r="V210" s="47"/>
      <c r="W210" s="47"/>
      <c r="X210" s="47"/>
      <c r="Y210" s="47"/>
      <c r="Z210" s="47"/>
    </row>
    <row r="211" spans="21:26" x14ac:dyDescent="0.25">
      <c r="U211" s="47"/>
      <c r="V211" s="47"/>
      <c r="W211" s="47"/>
      <c r="X211" s="47"/>
      <c r="Y211" s="47"/>
      <c r="Z211" s="47"/>
    </row>
    <row r="212" spans="21:26" x14ac:dyDescent="0.25">
      <c r="U212" s="47"/>
      <c r="V212" s="47"/>
      <c r="W212" s="47"/>
      <c r="X212" s="47"/>
      <c r="Y212" s="47"/>
      <c r="Z212" s="47"/>
    </row>
    <row r="213" spans="21:26" x14ac:dyDescent="0.25">
      <c r="U213" s="47"/>
      <c r="V213" s="47"/>
      <c r="W213" s="47"/>
      <c r="X213" s="47"/>
      <c r="Y213" s="47"/>
      <c r="Z213" s="47"/>
    </row>
    <row r="214" spans="21:26" x14ac:dyDescent="0.25">
      <c r="U214" s="47"/>
      <c r="V214" s="47"/>
      <c r="W214" s="47"/>
      <c r="X214" s="47"/>
      <c r="Y214" s="47"/>
      <c r="Z214" s="47"/>
    </row>
    <row r="215" spans="21:26" x14ac:dyDescent="0.25">
      <c r="U215" s="47"/>
      <c r="V215" s="47"/>
      <c r="W215" s="47"/>
      <c r="X215" s="47"/>
      <c r="Y215" s="47"/>
      <c r="Z215" s="47"/>
    </row>
    <row r="216" spans="21:26" x14ac:dyDescent="0.25">
      <c r="U216" s="47"/>
      <c r="V216" s="47"/>
      <c r="W216" s="47"/>
      <c r="X216" s="47"/>
      <c r="Y216" s="47"/>
      <c r="Z216" s="47"/>
    </row>
    <row r="217" spans="21:26" x14ac:dyDescent="0.25">
      <c r="U217" s="47"/>
      <c r="V217" s="47"/>
      <c r="W217" s="47"/>
      <c r="X217" s="47"/>
      <c r="Y217" s="47"/>
      <c r="Z217" s="47"/>
    </row>
    <row r="218" spans="21:26" x14ac:dyDescent="0.25">
      <c r="U218" s="47"/>
      <c r="V218" s="47"/>
      <c r="W218" s="47"/>
      <c r="X218" s="47"/>
      <c r="Y218" s="47"/>
      <c r="Z218" s="47"/>
    </row>
    <row r="219" spans="21:26" x14ac:dyDescent="0.25">
      <c r="U219" s="47"/>
      <c r="V219" s="47"/>
      <c r="W219" s="47"/>
      <c r="X219" s="47"/>
      <c r="Y219" s="47"/>
      <c r="Z219" s="47"/>
    </row>
    <row r="220" spans="21:26" x14ac:dyDescent="0.25">
      <c r="U220" s="47"/>
      <c r="V220" s="47"/>
      <c r="W220" s="47"/>
      <c r="X220" s="47"/>
      <c r="Y220" s="47"/>
      <c r="Z220" s="47"/>
    </row>
    <row r="221" spans="21:26" x14ac:dyDescent="0.25">
      <c r="U221" s="47"/>
      <c r="V221" s="47"/>
      <c r="W221" s="47"/>
      <c r="X221" s="47"/>
      <c r="Y221" s="47"/>
      <c r="Z221" s="47"/>
    </row>
    <row r="222" spans="21:26" x14ac:dyDescent="0.25">
      <c r="U222" s="47"/>
      <c r="V222" s="47"/>
      <c r="W222" s="47"/>
      <c r="X222" s="47"/>
      <c r="Y222" s="47"/>
      <c r="Z222" s="47"/>
    </row>
    <row r="223" spans="21:26" x14ac:dyDescent="0.25">
      <c r="U223" s="47"/>
      <c r="V223" s="47"/>
      <c r="W223" s="47"/>
      <c r="X223" s="47"/>
      <c r="Y223" s="47"/>
      <c r="Z223" s="47"/>
    </row>
    <row r="224" spans="21:26" x14ac:dyDescent="0.25">
      <c r="U224" s="47"/>
      <c r="V224" s="47"/>
      <c r="W224" s="47"/>
      <c r="X224" s="47"/>
      <c r="Y224" s="47"/>
      <c r="Z224" s="47"/>
    </row>
    <row r="225" spans="21:26" x14ac:dyDescent="0.25">
      <c r="U225" s="47"/>
      <c r="V225" s="47"/>
      <c r="W225" s="47"/>
      <c r="X225" s="47"/>
      <c r="Y225" s="47"/>
      <c r="Z225" s="47"/>
    </row>
    <row r="226" spans="21:26" x14ac:dyDescent="0.25">
      <c r="U226" s="47"/>
      <c r="V226" s="47"/>
      <c r="W226" s="47"/>
      <c r="X226" s="47"/>
      <c r="Y226" s="47"/>
      <c r="Z226" s="47"/>
    </row>
    <row r="227" spans="21:26" x14ac:dyDescent="0.25">
      <c r="U227" s="47"/>
      <c r="V227" s="47"/>
      <c r="W227" s="47"/>
      <c r="X227" s="47"/>
      <c r="Y227" s="47"/>
      <c r="Z227" s="47"/>
    </row>
    <row r="228" spans="21:26" x14ac:dyDescent="0.25">
      <c r="U228" s="47"/>
      <c r="V228" s="47"/>
      <c r="W228" s="47"/>
      <c r="X228" s="47"/>
      <c r="Y228" s="47"/>
      <c r="Z228" s="47"/>
    </row>
    <row r="229" spans="21:26" x14ac:dyDescent="0.25">
      <c r="U229" s="47"/>
      <c r="V229" s="47"/>
      <c r="W229" s="47"/>
      <c r="X229" s="47"/>
      <c r="Y229" s="47"/>
      <c r="Z229" s="47"/>
    </row>
    <row r="230" spans="21:26" x14ac:dyDescent="0.25">
      <c r="U230" s="47"/>
      <c r="V230" s="47"/>
      <c r="W230" s="47"/>
      <c r="X230" s="47"/>
      <c r="Y230" s="47"/>
      <c r="Z230" s="47"/>
    </row>
    <row r="231" spans="21:26" x14ac:dyDescent="0.25">
      <c r="U231" s="47"/>
      <c r="V231" s="47"/>
      <c r="W231" s="47"/>
      <c r="X231" s="47"/>
      <c r="Y231" s="47"/>
      <c r="Z231" s="47"/>
    </row>
    <row r="232" spans="21:26" x14ac:dyDescent="0.25">
      <c r="U232" s="47"/>
      <c r="V232" s="47"/>
      <c r="W232" s="47"/>
      <c r="X232" s="47"/>
      <c r="Y232" s="47"/>
      <c r="Z232" s="47"/>
    </row>
    <row r="233" spans="21:26" x14ac:dyDescent="0.25">
      <c r="U233" s="47"/>
      <c r="V233" s="47"/>
      <c r="W233" s="47"/>
      <c r="X233" s="47"/>
      <c r="Y233" s="47"/>
      <c r="Z233" s="47"/>
    </row>
    <row r="234" spans="21:26" x14ac:dyDescent="0.25">
      <c r="U234" s="47"/>
      <c r="V234" s="47"/>
      <c r="W234" s="47"/>
      <c r="X234" s="47"/>
      <c r="Y234" s="47"/>
      <c r="Z234" s="47"/>
    </row>
    <row r="235" spans="21:26" x14ac:dyDescent="0.25">
      <c r="U235" s="47"/>
      <c r="V235" s="47"/>
      <c r="W235" s="47"/>
      <c r="X235" s="47"/>
      <c r="Y235" s="47"/>
      <c r="Z235" s="47"/>
    </row>
    <row r="236" spans="21:26" x14ac:dyDescent="0.25">
      <c r="U236" s="47"/>
      <c r="V236" s="47"/>
      <c r="W236" s="47"/>
      <c r="X236" s="47"/>
      <c r="Y236" s="47"/>
      <c r="Z236" s="47"/>
    </row>
    <row r="237" spans="21:26" x14ac:dyDescent="0.25">
      <c r="U237" s="47"/>
      <c r="V237" s="47"/>
      <c r="W237" s="47"/>
      <c r="X237" s="47"/>
      <c r="Y237" s="47"/>
      <c r="Z237" s="47"/>
    </row>
    <row r="238" spans="21:26" x14ac:dyDescent="0.25">
      <c r="U238" s="47"/>
      <c r="V238" s="47"/>
      <c r="W238" s="47"/>
      <c r="X238" s="47"/>
      <c r="Y238" s="47"/>
      <c r="Z238" s="47"/>
    </row>
    <row r="239" spans="21:26" x14ac:dyDescent="0.25">
      <c r="U239" s="47"/>
      <c r="V239" s="47"/>
      <c r="W239" s="47"/>
      <c r="X239" s="47"/>
      <c r="Y239" s="47"/>
      <c r="Z239" s="47"/>
    </row>
    <row r="240" spans="21:26" x14ac:dyDescent="0.25">
      <c r="U240" s="47"/>
      <c r="V240" s="47"/>
      <c r="W240" s="47"/>
      <c r="X240" s="47"/>
      <c r="Y240" s="47"/>
      <c r="Z240" s="47"/>
    </row>
    <row r="241" spans="21:26" x14ac:dyDescent="0.25">
      <c r="U241" s="47"/>
      <c r="V241" s="47"/>
      <c r="W241" s="47"/>
      <c r="X241" s="47"/>
      <c r="Y241" s="47"/>
      <c r="Z241" s="47"/>
    </row>
    <row r="242" spans="21:26" x14ac:dyDescent="0.25">
      <c r="U242" s="47"/>
      <c r="V242" s="47"/>
      <c r="W242" s="47"/>
      <c r="X242" s="47"/>
      <c r="Y242" s="47"/>
      <c r="Z242" s="47"/>
    </row>
    <row r="243" spans="21:26" x14ac:dyDescent="0.25">
      <c r="U243" s="47"/>
      <c r="V243" s="47"/>
      <c r="W243" s="47"/>
      <c r="X243" s="47"/>
      <c r="Y243" s="47"/>
      <c r="Z243" s="47"/>
    </row>
    <row r="244" spans="21:26" x14ac:dyDescent="0.25">
      <c r="U244" s="47"/>
      <c r="V244" s="47"/>
      <c r="W244" s="47"/>
      <c r="X244" s="47"/>
      <c r="Y244" s="47"/>
      <c r="Z244" s="47"/>
    </row>
    <row r="245" spans="21:26" x14ac:dyDescent="0.25">
      <c r="U245" s="47"/>
      <c r="V245" s="47"/>
      <c r="W245" s="47"/>
      <c r="X245" s="47"/>
      <c r="Y245" s="47"/>
      <c r="Z245" s="47"/>
    </row>
    <row r="246" spans="21:26" x14ac:dyDescent="0.25">
      <c r="U246" s="47"/>
      <c r="V246" s="47"/>
      <c r="W246" s="47"/>
      <c r="X246" s="47"/>
      <c r="Y246" s="47"/>
      <c r="Z246" s="47"/>
    </row>
    <row r="247" spans="21:26" x14ac:dyDescent="0.25">
      <c r="U247" s="47"/>
      <c r="V247" s="47"/>
      <c r="W247" s="47"/>
      <c r="X247" s="47"/>
      <c r="Y247" s="47"/>
      <c r="Z247" s="47"/>
    </row>
    <row r="248" spans="21:26" x14ac:dyDescent="0.25">
      <c r="U248" s="47"/>
      <c r="V248" s="47"/>
      <c r="W248" s="47"/>
      <c r="X248" s="47"/>
      <c r="Y248" s="47"/>
      <c r="Z248" s="47"/>
    </row>
    <row r="249" spans="21:26" x14ac:dyDescent="0.25">
      <c r="U249" s="47"/>
      <c r="V249" s="47"/>
      <c r="W249" s="47"/>
      <c r="X249" s="47"/>
      <c r="Y249" s="47"/>
      <c r="Z249" s="47"/>
    </row>
    <row r="250" spans="21:26" x14ac:dyDescent="0.25">
      <c r="U250" s="47"/>
      <c r="V250" s="47"/>
      <c r="W250" s="47"/>
      <c r="X250" s="47"/>
      <c r="Y250" s="47"/>
      <c r="Z250" s="47"/>
    </row>
    <row r="251" spans="21:26" x14ac:dyDescent="0.25">
      <c r="U251" s="47"/>
      <c r="V251" s="47"/>
      <c r="W251" s="47"/>
      <c r="X251" s="47"/>
      <c r="Y251" s="47"/>
      <c r="Z251" s="47"/>
    </row>
    <row r="252" spans="21:26" x14ac:dyDescent="0.25">
      <c r="U252" s="47"/>
      <c r="V252" s="47"/>
      <c r="W252" s="47"/>
      <c r="X252" s="47"/>
      <c r="Y252" s="47"/>
      <c r="Z252" s="47"/>
    </row>
    <row r="253" spans="21:26" x14ac:dyDescent="0.25">
      <c r="U253" s="47"/>
      <c r="V253" s="47"/>
      <c r="W253" s="47"/>
      <c r="X253" s="47"/>
      <c r="Y253" s="47"/>
      <c r="Z253" s="47"/>
    </row>
    <row r="254" spans="21:26" x14ac:dyDescent="0.25">
      <c r="U254" s="47"/>
      <c r="V254" s="47"/>
      <c r="W254" s="47"/>
      <c r="X254" s="47"/>
      <c r="Y254" s="47"/>
      <c r="Z254" s="47"/>
    </row>
    <row r="255" spans="21:26" x14ac:dyDescent="0.25">
      <c r="U255" s="47"/>
      <c r="V255" s="47"/>
      <c r="W255" s="47"/>
      <c r="X255" s="47"/>
      <c r="Y255" s="47"/>
      <c r="Z255" s="47"/>
    </row>
    <row r="256" spans="21:26" x14ac:dyDescent="0.25">
      <c r="U256" s="47"/>
      <c r="V256" s="47"/>
      <c r="W256" s="47"/>
      <c r="X256" s="47"/>
      <c r="Y256" s="47"/>
      <c r="Z256" s="47"/>
    </row>
    <row r="257" spans="21:26" x14ac:dyDescent="0.25">
      <c r="U257" s="47"/>
      <c r="V257" s="47"/>
      <c r="W257" s="47"/>
      <c r="X257" s="47"/>
      <c r="Y257" s="47"/>
      <c r="Z257" s="47"/>
    </row>
    <row r="258" spans="21:26" x14ac:dyDescent="0.25">
      <c r="U258" s="47"/>
      <c r="V258" s="47"/>
      <c r="W258" s="47"/>
      <c r="X258" s="47"/>
      <c r="Y258" s="47"/>
      <c r="Z258" s="47"/>
    </row>
    <row r="259" spans="21:26" x14ac:dyDescent="0.25">
      <c r="U259" s="47"/>
      <c r="V259" s="47"/>
      <c r="W259" s="47"/>
      <c r="X259" s="47"/>
      <c r="Y259" s="47"/>
      <c r="Z259" s="47"/>
    </row>
    <row r="260" spans="21:26" x14ac:dyDescent="0.25">
      <c r="U260" s="47"/>
      <c r="V260" s="47"/>
      <c r="W260" s="47"/>
      <c r="X260" s="47"/>
      <c r="Y260" s="47"/>
      <c r="Z260" s="47"/>
    </row>
    <row r="261" spans="21:26" x14ac:dyDescent="0.25">
      <c r="U261" s="47"/>
      <c r="V261" s="47"/>
      <c r="W261" s="47"/>
      <c r="X261" s="47"/>
      <c r="Y261" s="47"/>
      <c r="Z261" s="47"/>
    </row>
    <row r="262" spans="21:26" x14ac:dyDescent="0.25">
      <c r="U262" s="47"/>
      <c r="V262" s="47"/>
      <c r="W262" s="47"/>
      <c r="X262" s="47"/>
      <c r="Y262" s="47"/>
      <c r="Z262" s="47"/>
    </row>
    <row r="263" spans="21:26" x14ac:dyDescent="0.25">
      <c r="U263" s="47"/>
      <c r="V263" s="47"/>
      <c r="W263" s="47"/>
      <c r="X263" s="47"/>
      <c r="Y263" s="47"/>
      <c r="Z263" s="47"/>
    </row>
    <row r="264" spans="21:26" x14ac:dyDescent="0.25">
      <c r="U264" s="47"/>
      <c r="V264" s="47"/>
      <c r="W264" s="47"/>
      <c r="X264" s="47"/>
      <c r="Y264" s="47"/>
      <c r="Z264" s="47"/>
    </row>
    <row r="265" spans="21:26" x14ac:dyDescent="0.25">
      <c r="U265" s="47"/>
      <c r="V265" s="47"/>
      <c r="W265" s="47"/>
      <c r="X265" s="47"/>
      <c r="Y265" s="47"/>
      <c r="Z265" s="47"/>
    </row>
    <row r="266" spans="21:26" x14ac:dyDescent="0.25">
      <c r="U266" s="47"/>
      <c r="V266" s="47"/>
      <c r="W266" s="47"/>
      <c r="X266" s="47"/>
      <c r="Y266" s="47"/>
      <c r="Z266" s="47"/>
    </row>
    <row r="267" spans="21:26" x14ac:dyDescent="0.25">
      <c r="U267" s="47"/>
      <c r="V267" s="47"/>
      <c r="W267" s="47"/>
      <c r="X267" s="47"/>
      <c r="Y267" s="47"/>
      <c r="Z267" s="47"/>
    </row>
    <row r="268" spans="21:26" x14ac:dyDescent="0.25">
      <c r="U268" s="47"/>
      <c r="V268" s="47"/>
      <c r="W268" s="47"/>
      <c r="X268" s="47"/>
      <c r="Y268" s="47"/>
      <c r="Z268" s="47"/>
    </row>
    <row r="269" spans="21:26" x14ac:dyDescent="0.25">
      <c r="U269" s="47"/>
      <c r="V269" s="47"/>
      <c r="W269" s="47"/>
      <c r="X269" s="47"/>
      <c r="Y269" s="47"/>
      <c r="Z269" s="47"/>
    </row>
    <row r="270" spans="21:26" x14ac:dyDescent="0.25">
      <c r="U270" s="47"/>
      <c r="V270" s="47"/>
      <c r="W270" s="47"/>
      <c r="X270" s="47"/>
      <c r="Y270" s="47"/>
      <c r="Z270" s="47"/>
    </row>
    <row r="271" spans="21:26" x14ac:dyDescent="0.25">
      <c r="U271" s="47"/>
      <c r="V271" s="47"/>
      <c r="W271" s="47"/>
      <c r="X271" s="47"/>
      <c r="Y271" s="47"/>
      <c r="Z271" s="47"/>
    </row>
    <row r="272" spans="21:26" x14ac:dyDescent="0.25">
      <c r="U272" s="47"/>
      <c r="V272" s="47"/>
      <c r="W272" s="47"/>
      <c r="X272" s="47"/>
      <c r="Y272" s="47"/>
      <c r="Z272" s="47"/>
    </row>
    <row r="273" spans="21:26" x14ac:dyDescent="0.25">
      <c r="U273" s="47"/>
      <c r="V273" s="47"/>
      <c r="W273" s="47"/>
      <c r="X273" s="47"/>
      <c r="Y273" s="47"/>
      <c r="Z273" s="47"/>
    </row>
    <row r="274" spans="21:26" x14ac:dyDescent="0.25">
      <c r="U274" s="47"/>
      <c r="V274" s="47"/>
      <c r="W274" s="47"/>
      <c r="X274" s="47"/>
      <c r="Y274" s="47"/>
      <c r="Z274" s="47"/>
    </row>
    <row r="275" spans="21:26" x14ac:dyDescent="0.25">
      <c r="U275" s="47"/>
      <c r="V275" s="47"/>
      <c r="W275" s="47"/>
      <c r="X275" s="47"/>
      <c r="Y275" s="47"/>
      <c r="Z275" s="47"/>
    </row>
    <row r="276" spans="21:26" x14ac:dyDescent="0.25">
      <c r="U276" s="47"/>
      <c r="V276" s="47"/>
      <c r="W276" s="47"/>
      <c r="X276" s="47"/>
      <c r="Y276" s="47"/>
      <c r="Z276" s="47"/>
    </row>
    <row r="277" spans="21:26" x14ac:dyDescent="0.25">
      <c r="U277" s="47"/>
      <c r="V277" s="47"/>
      <c r="W277" s="47"/>
      <c r="X277" s="47"/>
      <c r="Y277" s="47"/>
      <c r="Z277" s="47"/>
    </row>
    <row r="278" spans="21:26" x14ac:dyDescent="0.25">
      <c r="U278" s="47"/>
      <c r="V278" s="47"/>
      <c r="W278" s="47"/>
      <c r="X278" s="47"/>
      <c r="Y278" s="47"/>
      <c r="Z278" s="47"/>
    </row>
    <row r="279" spans="21:26" x14ac:dyDescent="0.25">
      <c r="U279" s="47"/>
      <c r="V279" s="47"/>
      <c r="W279" s="47"/>
      <c r="X279" s="47"/>
      <c r="Y279" s="47"/>
      <c r="Z279" s="47"/>
    </row>
    <row r="280" spans="21:26" x14ac:dyDescent="0.25">
      <c r="U280" s="47"/>
      <c r="V280" s="47"/>
      <c r="W280" s="47"/>
      <c r="X280" s="47"/>
      <c r="Y280" s="47"/>
      <c r="Z280" s="47"/>
    </row>
    <row r="281" spans="21:26" x14ac:dyDescent="0.25">
      <c r="U281" s="47"/>
      <c r="V281" s="47"/>
      <c r="W281" s="47"/>
      <c r="X281" s="47"/>
      <c r="Y281" s="47"/>
      <c r="Z281" s="47"/>
    </row>
    <row r="282" spans="21:26" x14ac:dyDescent="0.25">
      <c r="U282" s="47"/>
      <c r="V282" s="47"/>
      <c r="W282" s="47"/>
      <c r="X282" s="47"/>
      <c r="Y282" s="47"/>
      <c r="Z282" s="47"/>
    </row>
    <row r="283" spans="21:26" x14ac:dyDescent="0.25">
      <c r="U283" s="47"/>
      <c r="V283" s="47"/>
      <c r="W283" s="47"/>
      <c r="X283" s="47"/>
      <c r="Y283" s="47"/>
      <c r="Z283" s="47"/>
    </row>
    <row r="284" spans="21:26" x14ac:dyDescent="0.25">
      <c r="U284" s="47"/>
      <c r="V284" s="47"/>
      <c r="W284" s="47"/>
      <c r="X284" s="47"/>
      <c r="Y284" s="47"/>
      <c r="Z284" s="47"/>
    </row>
    <row r="285" spans="21:26" x14ac:dyDescent="0.25">
      <c r="U285" s="47"/>
      <c r="V285" s="47"/>
      <c r="W285" s="47"/>
      <c r="X285" s="47"/>
      <c r="Y285" s="47"/>
      <c r="Z285" s="47"/>
    </row>
    <row r="286" spans="21:26" x14ac:dyDescent="0.25">
      <c r="U286" s="47"/>
      <c r="V286" s="47"/>
      <c r="W286" s="47"/>
      <c r="X286" s="47"/>
      <c r="Y286" s="47"/>
      <c r="Z286" s="47"/>
    </row>
    <row r="287" spans="21:26" x14ac:dyDescent="0.25">
      <c r="U287" s="47"/>
      <c r="V287" s="47"/>
      <c r="W287" s="47"/>
      <c r="X287" s="47"/>
      <c r="Y287" s="47"/>
      <c r="Z287" s="47"/>
    </row>
    <row r="288" spans="21:26" x14ac:dyDescent="0.25">
      <c r="U288" s="47"/>
      <c r="V288" s="47"/>
      <c r="W288" s="47"/>
      <c r="X288" s="47"/>
      <c r="Y288" s="47"/>
      <c r="Z288" s="47"/>
    </row>
    <row r="289" spans="21:26" x14ac:dyDescent="0.25">
      <c r="U289" s="47"/>
      <c r="V289" s="47"/>
      <c r="W289" s="47"/>
      <c r="X289" s="47"/>
      <c r="Y289" s="47"/>
      <c r="Z289" s="47"/>
    </row>
    <row r="290" spans="21:26" x14ac:dyDescent="0.25">
      <c r="U290" s="47"/>
      <c r="V290" s="47"/>
      <c r="W290" s="47"/>
      <c r="X290" s="47"/>
      <c r="Y290" s="47"/>
      <c r="Z290" s="47"/>
    </row>
    <row r="291" spans="21:26" x14ac:dyDescent="0.25">
      <c r="U291" s="47"/>
      <c r="V291" s="47"/>
      <c r="W291" s="47"/>
      <c r="X291" s="47"/>
      <c r="Y291" s="47"/>
      <c r="Z291" s="47"/>
    </row>
    <row r="292" spans="21:26" x14ac:dyDescent="0.25">
      <c r="U292" s="47"/>
      <c r="V292" s="47"/>
      <c r="W292" s="47"/>
      <c r="X292" s="47"/>
      <c r="Y292" s="47"/>
      <c r="Z292" s="47"/>
    </row>
    <row r="293" spans="21:26" x14ac:dyDescent="0.25">
      <c r="U293" s="47"/>
      <c r="V293" s="47"/>
      <c r="W293" s="47"/>
      <c r="X293" s="47"/>
      <c r="Y293" s="47"/>
      <c r="Z293" s="47"/>
    </row>
    <row r="294" spans="21:26" x14ac:dyDescent="0.25">
      <c r="U294" s="47"/>
      <c r="V294" s="47"/>
      <c r="W294" s="47"/>
      <c r="X294" s="47"/>
      <c r="Y294" s="47"/>
      <c r="Z294" s="47"/>
    </row>
    <row r="295" spans="21:26" x14ac:dyDescent="0.25">
      <c r="U295" s="47"/>
      <c r="V295" s="47"/>
      <c r="W295" s="47"/>
      <c r="X295" s="47"/>
      <c r="Y295" s="47"/>
      <c r="Z295" s="47"/>
    </row>
    <row r="296" spans="21:26" x14ac:dyDescent="0.25">
      <c r="U296" s="47"/>
      <c r="V296" s="47"/>
      <c r="W296" s="47"/>
      <c r="X296" s="47"/>
      <c r="Y296" s="47"/>
      <c r="Z296" s="47"/>
    </row>
    <row r="297" spans="21:26" x14ac:dyDescent="0.25">
      <c r="U297" s="47"/>
      <c r="V297" s="47"/>
      <c r="W297" s="47"/>
      <c r="X297" s="47"/>
      <c r="Y297" s="47"/>
      <c r="Z297" s="47"/>
    </row>
    <row r="298" spans="21:26" x14ac:dyDescent="0.25">
      <c r="U298" s="47"/>
      <c r="V298" s="47"/>
      <c r="W298" s="47"/>
      <c r="X298" s="47"/>
      <c r="Y298" s="47"/>
      <c r="Z298" s="47"/>
    </row>
    <row r="299" spans="21:26" x14ac:dyDescent="0.25">
      <c r="U299" s="47"/>
      <c r="V299" s="47"/>
      <c r="W299" s="47"/>
      <c r="X299" s="47"/>
      <c r="Y299" s="47"/>
      <c r="Z299" s="47"/>
    </row>
    <row r="300" spans="21:26" x14ac:dyDescent="0.25">
      <c r="U300" s="47"/>
      <c r="V300" s="47"/>
      <c r="W300" s="47"/>
      <c r="X300" s="47"/>
      <c r="Y300" s="47"/>
      <c r="Z300" s="47"/>
    </row>
    <row r="301" spans="21:26" x14ac:dyDescent="0.25">
      <c r="U301" s="47"/>
      <c r="V301" s="47"/>
      <c r="W301" s="47"/>
      <c r="X301" s="47"/>
      <c r="Y301" s="47"/>
      <c r="Z301" s="47"/>
    </row>
    <row r="302" spans="21:26" x14ac:dyDescent="0.25">
      <c r="U302" s="47"/>
      <c r="V302" s="47"/>
      <c r="W302" s="47"/>
      <c r="X302" s="47"/>
      <c r="Y302" s="47"/>
      <c r="Z302" s="47"/>
    </row>
    <row r="303" spans="21:26" x14ac:dyDescent="0.25">
      <c r="U303" s="47"/>
      <c r="V303" s="47"/>
      <c r="W303" s="47"/>
      <c r="X303" s="47"/>
      <c r="Y303" s="47"/>
      <c r="Z303" s="47"/>
    </row>
    <row r="304" spans="21:26" x14ac:dyDescent="0.25">
      <c r="U304" s="47"/>
      <c r="V304" s="47"/>
      <c r="W304" s="47"/>
      <c r="X304" s="47"/>
      <c r="Y304" s="47"/>
      <c r="Z304" s="47"/>
    </row>
    <row r="305" spans="21:26" x14ac:dyDescent="0.25">
      <c r="U305" s="47"/>
      <c r="V305" s="47"/>
      <c r="W305" s="47"/>
      <c r="X305" s="47"/>
      <c r="Y305" s="47"/>
      <c r="Z305" s="47"/>
    </row>
    <row r="306" spans="21:26" x14ac:dyDescent="0.25">
      <c r="U306" s="47"/>
      <c r="V306" s="47"/>
      <c r="W306" s="47"/>
      <c r="X306" s="47"/>
      <c r="Y306" s="47"/>
      <c r="Z306" s="47"/>
    </row>
    <row r="307" spans="21:26" x14ac:dyDescent="0.25">
      <c r="U307" s="47"/>
      <c r="V307" s="47"/>
      <c r="W307" s="47"/>
      <c r="X307" s="47"/>
      <c r="Y307" s="47"/>
      <c r="Z307" s="47"/>
    </row>
    <row r="308" spans="21:26" x14ac:dyDescent="0.25">
      <c r="U308" s="47"/>
      <c r="V308" s="47"/>
      <c r="W308" s="47"/>
      <c r="X308" s="47"/>
      <c r="Y308" s="47"/>
      <c r="Z308" s="47"/>
    </row>
    <row r="309" spans="21:26" x14ac:dyDescent="0.25">
      <c r="U309" s="47"/>
      <c r="V309" s="47"/>
      <c r="W309" s="47"/>
      <c r="X309" s="47"/>
      <c r="Y309" s="47"/>
      <c r="Z309" s="47"/>
    </row>
    <row r="310" spans="21:26" x14ac:dyDescent="0.25">
      <c r="U310" s="47"/>
      <c r="V310" s="47"/>
      <c r="W310" s="47"/>
      <c r="X310" s="47"/>
      <c r="Y310" s="47"/>
      <c r="Z310" s="47"/>
    </row>
    <row r="311" spans="21:26" x14ac:dyDescent="0.25">
      <c r="U311" s="47"/>
      <c r="V311" s="47"/>
      <c r="W311" s="47"/>
      <c r="X311" s="47"/>
      <c r="Y311" s="47"/>
      <c r="Z311" s="47"/>
    </row>
    <row r="312" spans="21:26" x14ac:dyDescent="0.25">
      <c r="U312" s="47"/>
      <c r="V312" s="47"/>
      <c r="W312" s="47"/>
      <c r="X312" s="47"/>
      <c r="Y312" s="47"/>
      <c r="Z312" s="47"/>
    </row>
    <row r="313" spans="21:26" x14ac:dyDescent="0.25">
      <c r="U313" s="47"/>
      <c r="V313" s="47"/>
      <c r="W313" s="47"/>
      <c r="X313" s="47"/>
      <c r="Y313" s="47"/>
      <c r="Z313" s="47"/>
    </row>
    <row r="314" spans="21:26" x14ac:dyDescent="0.25">
      <c r="U314" s="47"/>
      <c r="V314" s="47"/>
      <c r="W314" s="47"/>
      <c r="X314" s="47"/>
      <c r="Y314" s="47"/>
      <c r="Z314" s="47"/>
    </row>
    <row r="315" spans="21:26" x14ac:dyDescent="0.25">
      <c r="U315" s="47"/>
      <c r="V315" s="47"/>
      <c r="W315" s="47"/>
      <c r="X315" s="47"/>
      <c r="Y315" s="47"/>
      <c r="Z315" s="47"/>
    </row>
    <row r="316" spans="21:26" x14ac:dyDescent="0.25">
      <c r="U316" s="47"/>
      <c r="V316" s="47"/>
      <c r="W316" s="47"/>
      <c r="X316" s="47"/>
      <c r="Y316" s="47"/>
      <c r="Z316" s="47"/>
    </row>
    <row r="317" spans="21:26" x14ac:dyDescent="0.25">
      <c r="U317" s="47"/>
      <c r="V317" s="47"/>
      <c r="W317" s="47"/>
      <c r="X317" s="47"/>
      <c r="Y317" s="47"/>
      <c r="Z317" s="47"/>
    </row>
    <row r="318" spans="21:26" x14ac:dyDescent="0.25">
      <c r="U318" s="47"/>
      <c r="V318" s="47"/>
      <c r="W318" s="47"/>
      <c r="X318" s="47"/>
      <c r="Y318" s="47"/>
      <c r="Z318" s="47"/>
    </row>
    <row r="319" spans="21:26" x14ac:dyDescent="0.25">
      <c r="U319" s="47"/>
      <c r="V319" s="47"/>
      <c r="W319" s="47"/>
      <c r="X319" s="47"/>
      <c r="Y319" s="47"/>
      <c r="Z319" s="47"/>
    </row>
    <row r="320" spans="21:26" x14ac:dyDescent="0.25">
      <c r="U320" s="47"/>
      <c r="V320" s="47"/>
      <c r="W320" s="47"/>
      <c r="X320" s="47"/>
      <c r="Y320" s="47"/>
      <c r="Z320" s="47"/>
    </row>
    <row r="321" spans="21:26" x14ac:dyDescent="0.25">
      <c r="U321" s="47"/>
      <c r="V321" s="47"/>
      <c r="W321" s="47"/>
      <c r="X321" s="47"/>
      <c r="Y321" s="47"/>
      <c r="Z321" s="47"/>
    </row>
    <row r="322" spans="21:26" x14ac:dyDescent="0.25">
      <c r="U322" s="47"/>
      <c r="V322" s="47"/>
      <c r="W322" s="47"/>
      <c r="X322" s="47"/>
      <c r="Y322" s="47"/>
      <c r="Z322" s="47"/>
    </row>
    <row r="323" spans="21:26" x14ac:dyDescent="0.25">
      <c r="U323" s="47"/>
      <c r="V323" s="47"/>
      <c r="W323" s="47"/>
      <c r="X323" s="47"/>
      <c r="Y323" s="47"/>
      <c r="Z323" s="47"/>
    </row>
    <row r="324" spans="21:26" x14ac:dyDescent="0.25">
      <c r="U324" s="47"/>
      <c r="V324" s="47"/>
      <c r="W324" s="47"/>
      <c r="X324" s="47"/>
      <c r="Y324" s="47"/>
      <c r="Z324" s="47"/>
    </row>
    <row r="325" spans="21:26" x14ac:dyDescent="0.25">
      <c r="U325" s="47"/>
      <c r="V325" s="47"/>
      <c r="W325" s="47"/>
      <c r="X325" s="47"/>
      <c r="Y325" s="47"/>
      <c r="Z325" s="47"/>
    </row>
    <row r="326" spans="21:26" x14ac:dyDescent="0.25">
      <c r="U326" s="47"/>
      <c r="V326" s="47"/>
      <c r="W326" s="47"/>
      <c r="X326" s="47"/>
      <c r="Y326" s="47"/>
      <c r="Z326" s="47"/>
    </row>
    <row r="327" spans="21:26" x14ac:dyDescent="0.25">
      <c r="U327" s="47"/>
      <c r="V327" s="47"/>
      <c r="W327" s="47"/>
      <c r="X327" s="47"/>
      <c r="Y327" s="47"/>
      <c r="Z327" s="47"/>
    </row>
    <row r="328" spans="21:26" x14ac:dyDescent="0.25">
      <c r="U328" s="47"/>
      <c r="V328" s="47"/>
      <c r="W328" s="47"/>
      <c r="X328" s="47"/>
      <c r="Y328" s="47"/>
      <c r="Z328" s="47"/>
    </row>
    <row r="329" spans="21:26" x14ac:dyDescent="0.25">
      <c r="U329" s="47"/>
      <c r="V329" s="47"/>
      <c r="W329" s="47"/>
      <c r="X329" s="47"/>
      <c r="Y329" s="47"/>
      <c r="Z329" s="47"/>
    </row>
    <row r="330" spans="21:26" x14ac:dyDescent="0.25">
      <c r="U330" s="47"/>
      <c r="V330" s="47"/>
      <c r="W330" s="47"/>
      <c r="X330" s="47"/>
      <c r="Y330" s="47"/>
      <c r="Z330" s="47"/>
    </row>
    <row r="331" spans="21:26" x14ac:dyDescent="0.25">
      <c r="U331" s="47"/>
      <c r="V331" s="47"/>
      <c r="W331" s="47"/>
      <c r="X331" s="47"/>
      <c r="Y331" s="47"/>
      <c r="Z331" s="47"/>
    </row>
    <row r="332" spans="21:26" x14ac:dyDescent="0.25">
      <c r="U332" s="47"/>
      <c r="V332" s="47"/>
      <c r="W332" s="47"/>
      <c r="X332" s="47"/>
      <c r="Y332" s="47"/>
      <c r="Z332" s="47"/>
    </row>
    <row r="333" spans="21:26" x14ac:dyDescent="0.25">
      <c r="U333" s="47"/>
      <c r="V333" s="47"/>
      <c r="W333" s="47"/>
      <c r="X333" s="47"/>
      <c r="Y333" s="47"/>
      <c r="Z333" s="47"/>
    </row>
    <row r="334" spans="21:26" x14ac:dyDescent="0.25">
      <c r="U334" s="47"/>
      <c r="V334" s="47"/>
      <c r="W334" s="47"/>
      <c r="X334" s="47"/>
      <c r="Y334" s="47"/>
      <c r="Z334" s="47"/>
    </row>
    <row r="335" spans="21:26" x14ac:dyDescent="0.25">
      <c r="U335" s="47"/>
      <c r="V335" s="47"/>
      <c r="W335" s="47"/>
      <c r="X335" s="47"/>
      <c r="Y335" s="47"/>
      <c r="Z335" s="47"/>
    </row>
    <row r="336" spans="21:26" x14ac:dyDescent="0.25">
      <c r="U336" s="47"/>
      <c r="V336" s="47"/>
      <c r="W336" s="47"/>
      <c r="X336" s="47"/>
      <c r="Y336" s="47"/>
      <c r="Z336" s="47"/>
    </row>
    <row r="337" spans="21:26" x14ac:dyDescent="0.25">
      <c r="U337" s="47"/>
      <c r="V337" s="47"/>
      <c r="W337" s="47"/>
      <c r="X337" s="47"/>
      <c r="Y337" s="47"/>
      <c r="Z337" s="47"/>
    </row>
    <row r="338" spans="21:26" x14ac:dyDescent="0.25">
      <c r="U338" s="47"/>
      <c r="V338" s="47"/>
      <c r="W338" s="47"/>
      <c r="X338" s="47"/>
      <c r="Y338" s="47"/>
      <c r="Z338" s="47"/>
    </row>
    <row r="339" spans="21:26" x14ac:dyDescent="0.25">
      <c r="U339" s="47"/>
      <c r="V339" s="47"/>
      <c r="W339" s="47"/>
      <c r="X339" s="47"/>
      <c r="Y339" s="47"/>
      <c r="Z339" s="47"/>
    </row>
    <row r="340" spans="21:26" x14ac:dyDescent="0.25">
      <c r="U340" s="47"/>
      <c r="V340" s="47"/>
      <c r="W340" s="47"/>
      <c r="X340" s="47"/>
      <c r="Y340" s="47"/>
      <c r="Z340" s="47"/>
    </row>
    <row r="341" spans="21:26" x14ac:dyDescent="0.25">
      <c r="U341" s="47"/>
      <c r="V341" s="47"/>
      <c r="W341" s="47"/>
      <c r="X341" s="47"/>
      <c r="Y341" s="47"/>
      <c r="Z341" s="47"/>
    </row>
    <row r="342" spans="21:26" x14ac:dyDescent="0.25">
      <c r="U342" s="47"/>
      <c r="V342" s="47"/>
      <c r="W342" s="47"/>
      <c r="X342" s="47"/>
      <c r="Y342" s="47"/>
      <c r="Z342" s="47"/>
    </row>
    <row r="343" spans="21:26" x14ac:dyDescent="0.25">
      <c r="U343" s="47"/>
      <c r="V343" s="47"/>
      <c r="W343" s="47"/>
      <c r="X343" s="47"/>
      <c r="Y343" s="47"/>
      <c r="Z343" s="47"/>
    </row>
    <row r="344" spans="21:26" x14ac:dyDescent="0.25">
      <c r="U344" s="47"/>
      <c r="V344" s="47"/>
      <c r="W344" s="47"/>
      <c r="X344" s="47"/>
      <c r="Y344" s="47"/>
      <c r="Z344" s="47"/>
    </row>
    <row r="345" spans="21:26" x14ac:dyDescent="0.25">
      <c r="U345" s="47"/>
      <c r="V345" s="47"/>
      <c r="W345" s="47"/>
      <c r="X345" s="47"/>
      <c r="Y345" s="47"/>
      <c r="Z345" s="47"/>
    </row>
    <row r="346" spans="21:26" x14ac:dyDescent="0.25">
      <c r="U346" s="47"/>
      <c r="V346" s="47"/>
      <c r="W346" s="47"/>
      <c r="X346" s="47"/>
      <c r="Y346" s="47"/>
      <c r="Z346" s="47"/>
    </row>
    <row r="347" spans="21:26" x14ac:dyDescent="0.25">
      <c r="U347" s="47"/>
      <c r="V347" s="47"/>
      <c r="W347" s="47"/>
      <c r="X347" s="47"/>
      <c r="Y347" s="47"/>
      <c r="Z347" s="47"/>
    </row>
    <row r="348" spans="21:26" x14ac:dyDescent="0.25">
      <c r="U348" s="47"/>
      <c r="V348" s="47"/>
      <c r="W348" s="47"/>
      <c r="X348" s="47"/>
      <c r="Y348" s="47"/>
      <c r="Z348" s="47"/>
    </row>
    <row r="349" spans="21:26" x14ac:dyDescent="0.25">
      <c r="U349" s="47"/>
      <c r="V349" s="47"/>
      <c r="W349" s="47"/>
      <c r="X349" s="47"/>
      <c r="Y349" s="47"/>
      <c r="Z349" s="47"/>
    </row>
    <row r="350" spans="21:26" x14ac:dyDescent="0.25">
      <c r="U350" s="47"/>
      <c r="V350" s="47"/>
      <c r="W350" s="47"/>
      <c r="X350" s="47"/>
      <c r="Y350" s="47"/>
      <c r="Z350" s="47"/>
    </row>
    <row r="351" spans="21:26" x14ac:dyDescent="0.25">
      <c r="U351" s="47"/>
      <c r="V351" s="47"/>
      <c r="W351" s="47"/>
      <c r="X351" s="47"/>
      <c r="Y351" s="47"/>
      <c r="Z351" s="47"/>
    </row>
    <row r="352" spans="21:26" x14ac:dyDescent="0.25">
      <c r="U352" s="47"/>
      <c r="V352" s="47"/>
      <c r="W352" s="47"/>
      <c r="X352" s="47"/>
      <c r="Y352" s="47"/>
      <c r="Z352" s="47"/>
    </row>
    <row r="353" spans="21:26" x14ac:dyDescent="0.25">
      <c r="U353" s="47"/>
      <c r="V353" s="47"/>
      <c r="W353" s="47"/>
      <c r="X353" s="47"/>
      <c r="Y353" s="47"/>
      <c r="Z353" s="47"/>
    </row>
    <row r="354" spans="21:26" x14ac:dyDescent="0.25">
      <c r="U354" s="47"/>
      <c r="V354" s="47"/>
      <c r="W354" s="47"/>
      <c r="X354" s="47"/>
      <c r="Y354" s="47"/>
      <c r="Z354" s="47"/>
    </row>
    <row r="355" spans="21:26" x14ac:dyDescent="0.25">
      <c r="U355" s="47"/>
      <c r="V355" s="47"/>
      <c r="W355" s="47"/>
      <c r="X355" s="47"/>
      <c r="Y355" s="47"/>
      <c r="Z355" s="47"/>
    </row>
    <row r="356" spans="21:26" x14ac:dyDescent="0.25">
      <c r="U356" s="47"/>
      <c r="V356" s="47"/>
      <c r="W356" s="47"/>
      <c r="X356" s="47"/>
      <c r="Y356" s="47"/>
      <c r="Z356" s="47"/>
    </row>
    <row r="357" spans="21:26" x14ac:dyDescent="0.25">
      <c r="U357" s="47"/>
      <c r="V357" s="47"/>
      <c r="W357" s="47"/>
      <c r="X357" s="47"/>
      <c r="Y357" s="47"/>
      <c r="Z357" s="47"/>
    </row>
    <row r="358" spans="21:26" x14ac:dyDescent="0.25">
      <c r="U358" s="47"/>
      <c r="V358" s="47"/>
      <c r="W358" s="47"/>
      <c r="X358" s="47"/>
      <c r="Y358" s="47"/>
      <c r="Z358" s="47"/>
    </row>
    <row r="359" spans="21:26" x14ac:dyDescent="0.25">
      <c r="U359" s="47"/>
      <c r="V359" s="47"/>
      <c r="W359" s="47"/>
      <c r="X359" s="47"/>
      <c r="Y359" s="47"/>
      <c r="Z359" s="47"/>
    </row>
    <row r="360" spans="21:26" x14ac:dyDescent="0.25">
      <c r="U360" s="47"/>
      <c r="V360" s="47"/>
      <c r="W360" s="47"/>
      <c r="X360" s="47"/>
      <c r="Y360" s="47"/>
      <c r="Z360" s="47"/>
    </row>
    <row r="361" spans="21:26" x14ac:dyDescent="0.25">
      <c r="U361" s="47"/>
      <c r="V361" s="47"/>
      <c r="W361" s="47"/>
      <c r="X361" s="47"/>
      <c r="Y361" s="47"/>
      <c r="Z361" s="47"/>
    </row>
    <row r="362" spans="21:26" x14ac:dyDescent="0.25">
      <c r="U362" s="47"/>
      <c r="V362" s="47"/>
      <c r="W362" s="47"/>
      <c r="X362" s="47"/>
      <c r="Y362" s="47"/>
      <c r="Z362" s="47"/>
    </row>
    <row r="363" spans="21:26" x14ac:dyDescent="0.25">
      <c r="U363" s="47"/>
      <c r="V363" s="47"/>
      <c r="W363" s="47"/>
      <c r="X363" s="47"/>
      <c r="Y363" s="47"/>
      <c r="Z363" s="47"/>
    </row>
    <row r="364" spans="21:26" x14ac:dyDescent="0.25">
      <c r="U364" s="47"/>
      <c r="V364" s="47"/>
      <c r="W364" s="47"/>
      <c r="X364" s="47"/>
      <c r="Y364" s="47"/>
      <c r="Z364" s="47"/>
    </row>
    <row r="365" spans="21:26" x14ac:dyDescent="0.25">
      <c r="U365" s="47"/>
      <c r="V365" s="47"/>
      <c r="W365" s="47"/>
      <c r="X365" s="47"/>
      <c r="Y365" s="47"/>
      <c r="Z365" s="47"/>
    </row>
    <row r="366" spans="21:26" x14ac:dyDescent="0.25">
      <c r="U366" s="47"/>
      <c r="V366" s="47"/>
      <c r="W366" s="47"/>
      <c r="X366" s="47"/>
      <c r="Y366" s="47"/>
      <c r="Z366" s="47"/>
    </row>
    <row r="367" spans="21:26" x14ac:dyDescent="0.25">
      <c r="U367" s="47"/>
      <c r="V367" s="47"/>
      <c r="W367" s="47"/>
      <c r="X367" s="47"/>
      <c r="Y367" s="47"/>
      <c r="Z367" s="47"/>
    </row>
    <row r="368" spans="21:26" x14ac:dyDescent="0.25">
      <c r="U368" s="47"/>
      <c r="V368" s="47"/>
      <c r="W368" s="47"/>
      <c r="X368" s="47"/>
      <c r="Y368" s="47"/>
      <c r="Z368" s="47"/>
    </row>
    <row r="369" spans="21:26" x14ac:dyDescent="0.25">
      <c r="U369" s="47"/>
      <c r="V369" s="47"/>
      <c r="W369" s="47"/>
      <c r="X369" s="47"/>
      <c r="Y369" s="47"/>
      <c r="Z369" s="47"/>
    </row>
    <row r="370" spans="21:26" x14ac:dyDescent="0.25">
      <c r="U370" s="47"/>
      <c r="V370" s="47"/>
      <c r="W370" s="47"/>
      <c r="X370" s="47"/>
      <c r="Y370" s="47"/>
      <c r="Z370" s="47"/>
    </row>
    <row r="371" spans="21:26" x14ac:dyDescent="0.25">
      <c r="U371" s="47"/>
      <c r="V371" s="47"/>
      <c r="W371" s="47"/>
      <c r="X371" s="47"/>
      <c r="Y371" s="47"/>
      <c r="Z371" s="47"/>
    </row>
    <row r="372" spans="21:26" x14ac:dyDescent="0.25">
      <c r="U372" s="47"/>
      <c r="V372" s="47"/>
      <c r="W372" s="47"/>
      <c r="X372" s="47"/>
      <c r="Y372" s="47"/>
      <c r="Z372" s="47"/>
    </row>
    <row r="373" spans="21:26" x14ac:dyDescent="0.25">
      <c r="U373" s="47"/>
      <c r="V373" s="47"/>
      <c r="W373" s="47"/>
      <c r="X373" s="47"/>
      <c r="Y373" s="47"/>
      <c r="Z373" s="47"/>
    </row>
    <row r="374" spans="21:26" x14ac:dyDescent="0.25">
      <c r="U374" s="47"/>
      <c r="V374" s="47"/>
      <c r="W374" s="47"/>
      <c r="X374" s="47"/>
      <c r="Y374" s="47"/>
      <c r="Z374" s="47"/>
    </row>
    <row r="375" spans="21:26" x14ac:dyDescent="0.25">
      <c r="U375" s="47"/>
      <c r="V375" s="47"/>
      <c r="W375" s="47"/>
      <c r="X375" s="47"/>
      <c r="Y375" s="47"/>
      <c r="Z375" s="47"/>
    </row>
    <row r="376" spans="21:26" x14ac:dyDescent="0.25">
      <c r="U376" s="47"/>
      <c r="V376" s="47"/>
      <c r="W376" s="47"/>
      <c r="X376" s="47"/>
      <c r="Y376" s="47"/>
      <c r="Z376" s="47"/>
    </row>
    <row r="377" spans="21:26" x14ac:dyDescent="0.25">
      <c r="U377" s="47"/>
      <c r="V377" s="47"/>
      <c r="W377" s="47"/>
      <c r="X377" s="47"/>
      <c r="Y377" s="47"/>
      <c r="Z377" s="47"/>
    </row>
  </sheetData>
  <sheetProtection algorithmName="SHA-512" hashValue="jNvaQQyeNnK2LhC3UGVO6RrKSTx8ur/5Huv7Uvf9V5DLVRmg8hr6r1jylbhW5yxbOzCzWkHPd+1uwQtr2tX0dQ==" saltValue="aBSgwb9CAqeMoCtve5WBfg==" spinCount="100000" sheet="1" selectLockedCells="1"/>
  <mergeCells count="26">
    <mergeCell ref="J38:K38"/>
    <mergeCell ref="H39:I39"/>
    <mergeCell ref="H40:I40"/>
    <mergeCell ref="H41:I41"/>
    <mergeCell ref="B48:C48"/>
    <mergeCell ref="B39:C39"/>
    <mergeCell ref="B40:C40"/>
    <mergeCell ref="B41:C41"/>
    <mergeCell ref="B42:C42"/>
    <mergeCell ref="B43:C43"/>
    <mergeCell ref="B44:C44"/>
    <mergeCell ref="D38:E38"/>
    <mergeCell ref="B38:C38"/>
    <mergeCell ref="B45:C45"/>
    <mergeCell ref="B46:C46"/>
    <mergeCell ref="B47:C47"/>
    <mergeCell ref="H47:I47"/>
    <mergeCell ref="H48:I48"/>
    <mergeCell ref="B5:C5"/>
    <mergeCell ref="D5:E5"/>
    <mergeCell ref="H42:I42"/>
    <mergeCell ref="H43:I43"/>
    <mergeCell ref="H44:I44"/>
    <mergeCell ref="H45:I45"/>
    <mergeCell ref="H46:I46"/>
    <mergeCell ref="H38:I38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A7AD522B84E243BB331126BCFC67A4" ma:contentTypeVersion="13" ma:contentTypeDescription="Crear nuevo documento." ma:contentTypeScope="" ma:versionID="e92316a8bd543835be22d69bb1076763">
  <xsd:schema xmlns:xsd="http://www.w3.org/2001/XMLSchema" xmlns:xs="http://www.w3.org/2001/XMLSchema" xmlns:p="http://schemas.microsoft.com/office/2006/metadata/properties" xmlns:ns3="99733a48-e1a2-408d-aa46-cb0e640bfde7" xmlns:ns4="eebf637d-8efa-45e2-8cf1-07fa4af407b8" targetNamespace="http://schemas.microsoft.com/office/2006/metadata/properties" ma:root="true" ma:fieldsID="ce8de66ea452f8f85dff1da5b71019d2" ns3:_="" ns4:_="">
    <xsd:import namespace="99733a48-e1a2-408d-aa46-cb0e640bfde7"/>
    <xsd:import namespace="eebf637d-8efa-45e2-8cf1-07fa4af407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33a48-e1a2-408d-aa46-cb0e640bf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f637d-8efa-45e2-8cf1-07fa4af40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9C65EA-BADE-4BB7-8E0D-24C9A5A213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71AA54-38DB-47FD-9759-29728D77AAF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ebf637d-8efa-45e2-8cf1-07fa4af407b8"/>
    <ds:schemaRef ds:uri="99733a48-e1a2-408d-aa46-cb0e640bfde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9834BC-DBE1-45E8-8B5D-4EC117510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33a48-e1a2-408d-aa46-cb0e640bfde7"/>
    <ds:schemaRef ds:uri="eebf637d-8efa-45e2-8cf1-07fa4af40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Introducción</vt:lpstr>
      <vt:lpstr>1.General</vt:lpstr>
      <vt:lpstr>2.Datos</vt:lpstr>
      <vt:lpstr>3.Resultados</vt:lpstr>
      <vt:lpstr>'2.Datos'!Zielbereich</vt:lpstr>
      <vt:lpstr>'3.Resultados'!Zielbereich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Richard Berner - adelphi</cp:lastModifiedBy>
  <cp:lastPrinted>2021-01-19T15:02:13Z</cp:lastPrinted>
  <dcterms:created xsi:type="dcterms:W3CDTF">2019-04-04T20:40:57Z</dcterms:created>
  <dcterms:modified xsi:type="dcterms:W3CDTF">2023-09-27T07:41:16Z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0x010100AFA7AD522B84E243BB331126BCFC67A4</vt:lpwstr>
  </property>
</Properties>
</file>